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8450" windowHeight="7950" activeTab="1"/>
  </bookViews>
  <sheets>
    <sheet name="READ!" sheetId="8" r:id="rId1"/>
    <sheet name="iSkylab4" sheetId="1" r:id="rId2"/>
    <sheet name="Hubble Law" sheetId="2" r:id="rId3"/>
    <sheet name="Wien's Law" sheetId="3" r:id="rId4"/>
    <sheet name="Constants" sheetId="4" r:id="rId5"/>
    <sheet name="Percent Error" sheetId="6" r:id="rId6"/>
    <sheet name="Doppler Effect" sheetId="5" r:id="rId7"/>
    <sheet name="BrightnessDistance" sheetId="7" r:id="rId8"/>
  </sheets>
  <calcPr calcId="145621"/>
</workbook>
</file>

<file path=xl/calcChain.xml><?xml version="1.0" encoding="utf-8"?>
<calcChain xmlns="http://schemas.openxmlformats.org/spreadsheetml/2006/main">
  <c r="C6" i="6" l="1"/>
  <c r="E14" i="5"/>
  <c r="E15" i="5" s="1"/>
  <c r="J39" i="3"/>
  <c r="J38" i="3"/>
  <c r="J37" i="3"/>
  <c r="J36" i="3"/>
  <c r="J35" i="3"/>
  <c r="J34" i="3"/>
  <c r="J29" i="3"/>
  <c r="J28" i="3"/>
  <c r="J27" i="3"/>
  <c r="J26" i="3"/>
  <c r="J25" i="3"/>
  <c r="J24" i="3"/>
  <c r="J23" i="3"/>
  <c r="J13" i="3"/>
  <c r="J16" i="3"/>
  <c r="J15" i="3"/>
  <c r="J14" i="3"/>
  <c r="C83" i="2"/>
  <c r="B59" i="2"/>
  <c r="B55" i="2"/>
  <c r="D43" i="2"/>
  <c r="D42" i="2"/>
  <c r="D38" i="2"/>
  <c r="D39" i="2"/>
  <c r="D40" i="2"/>
  <c r="D41" i="2"/>
  <c r="K25" i="2"/>
  <c r="E19" i="2"/>
  <c r="E20" i="2" s="1"/>
  <c r="E21" i="2" s="1"/>
  <c r="E22" i="2" s="1"/>
  <c r="K22" i="2" s="1"/>
  <c r="K18" i="2"/>
  <c r="F43" i="1"/>
  <c r="F44" i="1" s="1"/>
  <c r="B56" i="1" s="1"/>
  <c r="E43" i="1"/>
  <c r="E44" i="1" s="1"/>
  <c r="B55" i="1" s="1"/>
  <c r="K19" i="2" l="1"/>
  <c r="K21" i="2"/>
  <c r="K20" i="2"/>
  <c r="B60" i="2"/>
  <c r="B61" i="2" s="1"/>
  <c r="I67" i="2" s="1"/>
  <c r="F16" i="1"/>
  <c r="F17" i="1" s="1"/>
  <c r="F18" i="1" s="1"/>
  <c r="F22" i="1" s="1"/>
  <c r="E16" i="1"/>
  <c r="E17" i="1" s="1"/>
  <c r="E18" i="1" s="1"/>
  <c r="E22" i="1" l="1"/>
  <c r="G23" i="1" s="1"/>
  <c r="E35" i="1" l="1"/>
  <c r="E36" i="1" s="1"/>
  <c r="E37" i="1" s="1"/>
  <c r="A55" i="1" s="1"/>
  <c r="F35" i="1"/>
  <c r="F36" i="1" s="1"/>
  <c r="F37" i="1" s="1"/>
  <c r="A56" i="1" s="1"/>
  <c r="E27" i="1"/>
  <c r="C60" i="1" l="1"/>
  <c r="B73" i="1" s="1"/>
  <c r="B74" i="1" s="1"/>
  <c r="B75" i="1" s="1"/>
  <c r="I81" i="1" s="1"/>
  <c r="B69" i="1" l="1"/>
</calcChain>
</file>

<file path=xl/sharedStrings.xml><?xml version="1.0" encoding="utf-8"?>
<sst xmlns="http://schemas.openxmlformats.org/spreadsheetml/2006/main" count="272" uniqueCount="140">
  <si>
    <t>This file will assist you in figuring out the age of the universe from the observation of parallax and brightness of 4 Cepheids</t>
  </si>
  <si>
    <t>1. Establishing a Period-Luminosity relation from two Cepheids</t>
  </si>
  <si>
    <t xml:space="preserve">The slope of theis graph tells us how much more luminous a Cepheid is whose period is bigger by a given number of days. </t>
  </si>
  <si>
    <t xml:space="preserve">Once we have the slope, we can calculate from the observed period of ANY Cepheid, its luminosity. </t>
  </si>
  <si>
    <t xml:space="preserve">This enables us to obtain its distance from us by noting how bright it appears. </t>
  </si>
  <si>
    <t>If we measure a star's parallax angle, we can determine its distance.</t>
  </si>
  <si>
    <t>If we do this for two Cepheids and also record their pulsation period, we get can draw a straight line in a luminosity vs period plot.</t>
  </si>
  <si>
    <t>Distance in parsecs</t>
  </si>
  <si>
    <t>Motion in half a year (arcseconds)</t>
  </si>
  <si>
    <t>Parallactic angle (arcseconds)</t>
  </si>
  <si>
    <t>Slope of the lumi vs period graph</t>
  </si>
  <si>
    <t>Maximal B (W/m^2)</t>
  </si>
  <si>
    <t>Star 1</t>
  </si>
  <si>
    <t>Star 2</t>
  </si>
  <si>
    <t>Period (days)</t>
  </si>
  <si>
    <t>Observed data is in green, everything else is calculated!</t>
  </si>
  <si>
    <t>Distance (meters)</t>
  </si>
  <si>
    <t>(Watts per day)</t>
  </si>
  <si>
    <t xml:space="preserve">Note: this means that a Cepheid is </t>
  </si>
  <si>
    <r>
      <rPr>
        <sz val="11"/>
        <color rgb="FF7030A0"/>
        <rFont val="Calibri"/>
        <family val="2"/>
        <scheme val="minor"/>
      </rPr>
      <t xml:space="preserve">Watts </t>
    </r>
    <r>
      <rPr>
        <sz val="11"/>
        <color rgb="FFFF0000"/>
        <rFont val="Calibri"/>
        <family val="2"/>
        <scheme val="minor"/>
      </rPr>
      <t>brighter for every day that its period is longer !</t>
    </r>
  </si>
  <si>
    <t>Now use this knowledge to determine the luminosity of  and therefore the distance to two other Cepheids in two galaxies.</t>
  </si>
  <si>
    <t>Aries Cepheid</t>
  </si>
  <si>
    <t>Bootes Cepheid</t>
  </si>
  <si>
    <t>Luminosity (W) from distance</t>
  </si>
  <si>
    <t>Luminosity (W) from period</t>
  </si>
  <si>
    <t>Distance (m) from Luminosity and Brightness</t>
  </si>
  <si>
    <t>Distance (Mpc)</t>
  </si>
  <si>
    <t>The other information we need to construct the Hubble law is the redshift of the two galaxies via the Doppler effect</t>
  </si>
  <si>
    <t>Wavelength of H_alpha line of galaxy</t>
  </si>
  <si>
    <t>Actual wavelength of H_alpha line that you measured in your lab (nm)</t>
  </si>
  <si>
    <t>Shift of the H_alpha line (nm)</t>
  </si>
  <si>
    <t>Recessional velocity from shift (km/s)</t>
  </si>
  <si>
    <t>The Hubble law is fact that the recessional velocity of a far-away galaxy is a linear function of its distance from us.</t>
  </si>
  <si>
    <t>This means that if we plot the recessional velocity of galaxies versus their distance from us, we obtain a straight line.</t>
  </si>
  <si>
    <t xml:space="preserve">The slope of the straight line is the Hubble constant. </t>
  </si>
  <si>
    <t>It tells us by how much the recessional velocity of a galaxy increases for each additional Mpc that it is farther away.</t>
  </si>
  <si>
    <r>
      <t xml:space="preserve">To make a plot of Hubble's law, we repeat the relevant quantities which we have calculated from our </t>
    </r>
    <r>
      <rPr>
        <sz val="11"/>
        <color rgb="FF00B050"/>
        <rFont val="Calibri"/>
        <family val="2"/>
        <scheme val="minor"/>
      </rPr>
      <t>data.</t>
    </r>
  </si>
  <si>
    <t>(Mpc)</t>
  </si>
  <si>
    <t xml:space="preserve">Distance </t>
  </si>
  <si>
    <t>Recessional velocity</t>
  </si>
  <si>
    <t>(km/s)</t>
  </si>
  <si>
    <t>The slope of the graph on the right is:</t>
  </si>
  <si>
    <t>Hubble's constant H=</t>
  </si>
  <si>
    <t>km/s/Mpc</t>
  </si>
  <si>
    <t>be the inverse of the age of the universe!</t>
  </si>
  <si>
    <t xml:space="preserve">1/H = </t>
  </si>
  <si>
    <t>seconds</t>
  </si>
  <si>
    <t>s Mpc/km</t>
  </si>
  <si>
    <t xml:space="preserve">        =</t>
  </si>
  <si>
    <t xml:space="preserve"> </t>
  </si>
  <si>
    <t>billion years</t>
  </si>
  <si>
    <t>This is the age of the universe according to your data!</t>
  </si>
  <si>
    <t>The accepted value is</t>
  </si>
  <si>
    <t xml:space="preserve">So the percent discrepancy of the two is: |your value - accepted value|/(accepted  value) *100% = </t>
  </si>
  <si>
    <t>%</t>
  </si>
  <si>
    <t xml:space="preserve">Note that this is a velocity per distance, and since velocity is a distance </t>
  </si>
  <si>
    <t>per unit time, Hubble's constant carries units of inverse time!</t>
  </si>
  <si>
    <t xml:space="preserve">Since Hubble's law describes the expansion of the universe </t>
  </si>
  <si>
    <t>These are units of time, but really weird ones, so we will convert to seconds, and then to billions of years.</t>
  </si>
  <si>
    <t>Hubble Law Companion</t>
  </si>
  <si>
    <r>
      <t xml:space="preserve">To make a plot of Hubble's law, we either need </t>
    </r>
    <r>
      <rPr>
        <sz val="11"/>
        <color rgb="FF00B050"/>
        <rFont val="Calibri"/>
        <family val="2"/>
        <scheme val="minor"/>
      </rPr>
      <t xml:space="preserve">data </t>
    </r>
    <r>
      <rPr>
        <sz val="11"/>
        <rFont val="Calibri"/>
        <family val="2"/>
        <scheme val="minor"/>
      </rPr>
      <t>or someone has to provide us with a value of Hubble's constant</t>
    </r>
    <r>
      <rPr>
        <sz val="11"/>
        <color rgb="FF00B050"/>
        <rFont val="Calibri"/>
        <family val="2"/>
        <scheme val="minor"/>
      </rPr>
      <t>.</t>
    </r>
  </si>
  <si>
    <t xml:space="preserve">Let's say someone gives us Hubbles constant:  </t>
  </si>
  <si>
    <t xml:space="preserve">H  = </t>
  </si>
  <si>
    <t xml:space="preserve">This means that a galaxy which is </t>
  </si>
  <si>
    <t>Mpc</t>
  </si>
  <si>
    <t xml:space="preserve">away, has a recessional velocity of </t>
  </si>
  <si>
    <t>km/s</t>
  </si>
  <si>
    <t>You get the point. But note that:</t>
  </si>
  <si>
    <t xml:space="preserve">This galaxy travels much faster than the speed of light! </t>
  </si>
  <si>
    <t>This is not in conflict with Einstein, by the way!</t>
  </si>
  <si>
    <r>
      <rPr>
        <b/>
        <sz val="36"/>
        <color rgb="FFFF0000"/>
        <rFont val="Calibri"/>
        <family val="2"/>
        <scheme val="minor"/>
      </rPr>
      <t>v</t>
    </r>
    <r>
      <rPr>
        <b/>
        <sz val="36"/>
        <color theme="1"/>
        <rFont val="Calibri"/>
        <family val="2"/>
        <scheme val="minor"/>
      </rPr>
      <t xml:space="preserve"> = </t>
    </r>
    <r>
      <rPr>
        <b/>
        <sz val="36"/>
        <color rgb="FF7030A0"/>
        <rFont val="Calibri"/>
        <family val="2"/>
        <scheme val="minor"/>
      </rPr>
      <t>H</t>
    </r>
    <r>
      <rPr>
        <b/>
        <sz val="36"/>
        <color theme="1"/>
        <rFont val="Calibri"/>
        <family val="2"/>
        <scheme val="minor"/>
      </rPr>
      <t xml:space="preserve"> </t>
    </r>
    <r>
      <rPr>
        <b/>
        <sz val="36"/>
        <color rgb="FF00B050"/>
        <rFont val="Calibri"/>
        <family val="2"/>
        <scheme val="minor"/>
      </rPr>
      <t>d</t>
    </r>
  </si>
  <si>
    <r>
      <t xml:space="preserve">The Hubble law is fact that the </t>
    </r>
    <r>
      <rPr>
        <b/>
        <sz val="11"/>
        <color rgb="FFFF0000"/>
        <rFont val="Calibri"/>
        <family val="2"/>
        <scheme val="minor"/>
      </rPr>
      <t>recessional velocity</t>
    </r>
    <r>
      <rPr>
        <b/>
        <sz val="11"/>
        <color theme="1"/>
        <rFont val="Calibri"/>
        <family val="2"/>
        <scheme val="minor"/>
      </rPr>
      <t xml:space="preserve"> of a far-away galaxy is a linear function of its </t>
    </r>
    <r>
      <rPr>
        <b/>
        <sz val="11"/>
        <color rgb="FF00B050"/>
        <rFont val="Calibri"/>
        <family val="2"/>
        <scheme val="minor"/>
      </rPr>
      <t>distance</t>
    </r>
    <r>
      <rPr>
        <b/>
        <sz val="11"/>
        <color theme="1"/>
        <rFont val="Calibri"/>
        <family val="2"/>
        <scheme val="minor"/>
      </rPr>
      <t xml:space="preserve"> from us.</t>
    </r>
  </si>
  <si>
    <r>
      <t xml:space="preserve">The proportionality constant is </t>
    </r>
    <r>
      <rPr>
        <b/>
        <sz val="11"/>
        <color rgb="FF7030A0"/>
        <rFont val="Calibri"/>
        <family val="2"/>
        <scheme val="minor"/>
      </rPr>
      <t>Hubble's constant H</t>
    </r>
    <r>
      <rPr>
        <b/>
        <sz val="11"/>
        <color theme="1"/>
        <rFont val="Calibri"/>
        <family val="2"/>
        <scheme val="minor"/>
      </rPr>
      <t>.</t>
    </r>
  </si>
  <si>
    <t>We can also calculate from a given recessional velocity of a galaxy the distance to the galaxy.</t>
  </si>
  <si>
    <t>We can make a table:</t>
  </si>
  <si>
    <r>
      <rPr>
        <b/>
        <sz val="36"/>
        <color rgb="FF00B050"/>
        <rFont val="Calibri"/>
        <family val="2"/>
        <scheme val="minor"/>
      </rPr>
      <t>d</t>
    </r>
    <r>
      <rPr>
        <b/>
        <sz val="36"/>
        <color theme="1"/>
        <rFont val="Calibri"/>
        <family val="2"/>
        <scheme val="minor"/>
      </rPr>
      <t xml:space="preserve"> =  </t>
    </r>
    <r>
      <rPr>
        <b/>
        <sz val="36"/>
        <color rgb="FFFF0000"/>
        <rFont val="Calibri"/>
        <family val="2"/>
        <scheme val="minor"/>
      </rPr>
      <t xml:space="preserve">v / </t>
    </r>
    <r>
      <rPr>
        <b/>
        <sz val="36"/>
        <color rgb="FF7030A0"/>
        <rFont val="Calibri"/>
        <family val="2"/>
        <scheme val="minor"/>
      </rPr>
      <t>H</t>
    </r>
  </si>
  <si>
    <r>
      <t xml:space="preserve">Hubble's law is a </t>
    </r>
    <r>
      <rPr>
        <u/>
        <sz val="11"/>
        <color theme="1"/>
        <rFont val="Calibri"/>
        <family val="2"/>
        <scheme val="minor"/>
      </rPr>
      <t xml:space="preserve">linear </t>
    </r>
    <r>
      <rPr>
        <sz val="11"/>
        <color theme="1"/>
        <rFont val="Calibri"/>
        <family val="2"/>
        <scheme val="minor"/>
      </rPr>
      <t>law.</t>
    </r>
  </si>
  <si>
    <r>
      <t xml:space="preserve">You get the point: if the velocity goes up by a factor, the distance goes up by the </t>
    </r>
    <r>
      <rPr>
        <u/>
        <sz val="11"/>
        <color theme="1"/>
        <rFont val="Calibri"/>
        <family val="2"/>
        <scheme val="minor"/>
      </rPr>
      <t>same</t>
    </r>
    <r>
      <rPr>
        <sz val="11"/>
        <color theme="1"/>
        <rFont val="Calibri"/>
        <family val="2"/>
        <scheme val="minor"/>
      </rPr>
      <t xml:space="preserve"> factor:</t>
    </r>
  </si>
  <si>
    <t xml:space="preserve">Note that Hubble's constant is a velocity per distance, and since velocity is a distance </t>
  </si>
  <si>
    <t>(all objects in the universe recede faster and faster), the slope must</t>
  </si>
  <si>
    <t>A) Someone gives us Hubble's constant</t>
  </si>
  <si>
    <t>B) We take data: recessional velocities and distances of galaxies</t>
  </si>
  <si>
    <t xml:space="preserve">If we determine the velocities and distance of galaxies independently, e.g. via Doppler shift and by Cepheids in the galaxy, we can </t>
  </si>
  <si>
    <t>determine Hubble's constant. We need at least 2 sets of data to determine the slope of a straight line.</t>
  </si>
  <si>
    <t>Data:</t>
  </si>
  <si>
    <t>Then the slope of the graph is:</t>
  </si>
  <si>
    <t>Wien's Law Companion</t>
  </si>
  <si>
    <t>Wien's law (Weeeeens Law) connects the temperature and the peak wavelength of an object's blackbody curve</t>
  </si>
  <si>
    <t>the bigger one, the smaller the other, by the same factor.</t>
  </si>
  <si>
    <r>
      <t xml:space="preserve">with each other. It looks like a linear law, but it's not. </t>
    </r>
    <r>
      <rPr>
        <b/>
        <sz val="11"/>
        <color rgb="FFFF0000"/>
        <rFont val="Calibri"/>
        <family val="2"/>
        <scheme val="minor"/>
      </rPr>
      <t>Temperature</t>
    </r>
    <r>
      <rPr>
        <b/>
        <sz val="11"/>
        <color theme="1"/>
        <rFont val="Calibri"/>
        <family val="2"/>
        <scheme val="minor"/>
      </rPr>
      <t xml:space="preserve"> and </t>
    </r>
    <r>
      <rPr>
        <b/>
        <sz val="11"/>
        <color rgb="FF7030A0"/>
        <rFont val="Calibri"/>
        <family val="2"/>
        <scheme val="minor"/>
      </rPr>
      <t>peak wavelength</t>
    </r>
    <r>
      <rPr>
        <b/>
        <sz val="11"/>
        <color theme="1"/>
        <rFont val="Calibri"/>
        <family val="2"/>
        <scheme val="minor"/>
      </rPr>
      <t xml:space="preserve"> are </t>
    </r>
    <r>
      <rPr>
        <b/>
        <u/>
        <sz val="11"/>
        <color theme="1"/>
        <rFont val="Calibri"/>
        <family val="2"/>
        <scheme val="minor"/>
      </rPr>
      <t xml:space="preserve">inversely </t>
    </r>
    <r>
      <rPr>
        <b/>
        <sz val="11"/>
        <color theme="1"/>
        <rFont val="Calibri"/>
        <family val="2"/>
        <scheme val="minor"/>
      </rPr>
      <t>related:</t>
    </r>
  </si>
  <si>
    <r>
      <rPr>
        <b/>
        <sz val="36"/>
        <color rgb="FFFF0000"/>
        <rFont val="Calibri"/>
        <family val="2"/>
        <scheme val="minor"/>
      </rPr>
      <t>T</t>
    </r>
    <r>
      <rPr>
        <b/>
        <sz val="36"/>
        <color rgb="FF7030A0"/>
        <rFont val="Calibri"/>
        <family val="2"/>
        <scheme val="minor"/>
      </rPr>
      <t xml:space="preserve"> </t>
    </r>
    <r>
      <rPr>
        <b/>
        <sz val="36"/>
        <color rgb="FF7030A0"/>
        <rFont val="Calibri"/>
        <family val="2"/>
      </rPr>
      <t>λ</t>
    </r>
    <r>
      <rPr>
        <b/>
        <sz val="36"/>
        <color rgb="FF7030A0"/>
        <rFont val="Calibri"/>
        <family val="2"/>
        <scheme val="minor"/>
      </rPr>
      <t xml:space="preserve"> =</t>
    </r>
    <r>
      <rPr>
        <b/>
        <sz val="36"/>
        <color theme="1"/>
        <rFont val="Calibri"/>
        <family val="2"/>
        <scheme val="minor"/>
      </rPr>
      <t xml:space="preserve"> </t>
    </r>
    <r>
      <rPr>
        <b/>
        <sz val="36"/>
        <color rgb="FF00B050"/>
        <rFont val="Calibri"/>
        <family val="2"/>
        <scheme val="minor"/>
      </rPr>
      <t>0.0029 mK</t>
    </r>
  </si>
  <si>
    <t>A) Someone gives us the peak wavelength of the blackbody curve of an object</t>
  </si>
  <si>
    <t xml:space="preserve">This means that an object with peak wavelength </t>
  </si>
  <si>
    <t>meters</t>
  </si>
  <si>
    <t xml:space="preserve">has a temperature of </t>
  </si>
  <si>
    <t>Kelvin</t>
  </si>
  <si>
    <t>So we solve for the temperature as a function of the (given) peak wavelength</t>
  </si>
  <si>
    <r>
      <rPr>
        <b/>
        <sz val="36"/>
        <color rgb="FFFF0000"/>
        <rFont val="Calibri"/>
        <family val="2"/>
        <scheme val="minor"/>
      </rPr>
      <t>T</t>
    </r>
    <r>
      <rPr>
        <b/>
        <sz val="36"/>
        <color rgb="FF7030A0"/>
        <rFont val="Calibri"/>
        <family val="2"/>
        <scheme val="minor"/>
      </rPr>
      <t xml:space="preserve"> =</t>
    </r>
    <r>
      <rPr>
        <b/>
        <sz val="36"/>
        <color theme="1"/>
        <rFont val="Calibri"/>
        <family val="2"/>
        <scheme val="minor"/>
      </rPr>
      <t xml:space="preserve"> </t>
    </r>
    <r>
      <rPr>
        <b/>
        <sz val="36"/>
        <color rgb="FF00B050"/>
        <rFont val="Calibri"/>
        <family val="2"/>
        <scheme val="minor"/>
      </rPr>
      <t xml:space="preserve">0.0029 mK / </t>
    </r>
    <r>
      <rPr>
        <b/>
        <sz val="36"/>
        <color rgb="FF7030A0"/>
        <rFont val="Calibri"/>
        <family val="2"/>
        <scheme val="minor"/>
      </rPr>
      <t xml:space="preserve">λ </t>
    </r>
  </si>
  <si>
    <t>You get the point: if the wavelength goes down by a factor (here: 2), T goes up by the same factor</t>
  </si>
  <si>
    <t>B) Someone gives us the temperature of an object</t>
  </si>
  <si>
    <t>So we solve for the wavelength as a function of the (given) temperature</t>
  </si>
  <si>
    <r>
      <rPr>
        <b/>
        <sz val="36"/>
        <color rgb="FF00B050"/>
        <rFont val="Calibri"/>
        <family val="2"/>
        <scheme val="minor"/>
      </rPr>
      <t xml:space="preserve"> </t>
    </r>
    <r>
      <rPr>
        <b/>
        <sz val="36"/>
        <color rgb="FF7030A0"/>
        <rFont val="Calibri"/>
        <family val="2"/>
        <scheme val="minor"/>
      </rPr>
      <t>λ</t>
    </r>
    <r>
      <rPr>
        <b/>
        <sz val="36"/>
        <color rgb="FFFF0000"/>
        <rFont val="Calibri"/>
        <family val="2"/>
        <scheme val="minor"/>
      </rPr>
      <t xml:space="preserve"> </t>
    </r>
    <r>
      <rPr>
        <b/>
        <sz val="36"/>
        <color rgb="FF7030A0"/>
        <rFont val="Calibri"/>
        <family val="2"/>
        <scheme val="minor"/>
      </rPr>
      <t>=</t>
    </r>
    <r>
      <rPr>
        <b/>
        <sz val="36"/>
        <color theme="1"/>
        <rFont val="Calibri"/>
        <family val="2"/>
        <scheme val="minor"/>
      </rPr>
      <t xml:space="preserve"> </t>
    </r>
    <r>
      <rPr>
        <b/>
        <sz val="36"/>
        <color rgb="FF00B050"/>
        <rFont val="Calibri"/>
        <family val="2"/>
        <scheme val="minor"/>
      </rPr>
      <t xml:space="preserve">0.0029 mK / </t>
    </r>
    <r>
      <rPr>
        <b/>
        <sz val="36"/>
        <color rgb="FFFF0000"/>
        <rFont val="Calibri"/>
        <family val="2"/>
        <scheme val="minor"/>
      </rPr>
      <t>T</t>
    </r>
  </si>
  <si>
    <t>This means that an object with temperature</t>
  </si>
  <si>
    <t xml:space="preserve">has a peak wavelength of </t>
  </si>
  <si>
    <t>You get the point: if the temperature goes down by a factor (here: 10), the peak wavelength goes up by the same factor</t>
  </si>
  <si>
    <t>Note that the two graphs show the same curves, only the axis labels are different!</t>
  </si>
  <si>
    <t>This is due to the fact that the temperature is inversely proportional to the peak wavelength, and the peak wavelength is inversely proportional to the temperature.</t>
  </si>
  <si>
    <t>Constants</t>
  </si>
  <si>
    <t>These values of the following constants will be used in the class.</t>
  </si>
  <si>
    <t>1 A.U.</t>
  </si>
  <si>
    <t>million km</t>
  </si>
  <si>
    <t>c</t>
  </si>
  <si>
    <t>mass of Earth</t>
  </si>
  <si>
    <t>kg</t>
  </si>
  <si>
    <t>mass of Sun</t>
  </si>
  <si>
    <t>Wien's constant</t>
  </si>
  <si>
    <t>mK</t>
  </si>
  <si>
    <t>The Doppler Effect</t>
  </si>
  <si>
    <t>The Doppler effect is the shift of a wave's wavelength due to the motion of the source or the observer of the wave.</t>
  </si>
  <si>
    <t>We give the formula for the shift of an electromagnetic wave's wavelength</t>
  </si>
  <si>
    <t>A) Wavelength shift given, velocity to be determined</t>
  </si>
  <si>
    <t xml:space="preserve">Use </t>
  </si>
  <si>
    <t xml:space="preserve">v=(speed of light)*(wavelength observed -lab wavelength)/(lab wavelength) </t>
  </si>
  <si>
    <t>Example</t>
  </si>
  <si>
    <t>Wavelength of H_alpha line of source</t>
  </si>
  <si>
    <t>Percent Error</t>
  </si>
  <si>
    <t>Your value</t>
  </si>
  <si>
    <t>Accepted value</t>
  </si>
  <si>
    <t>Percent error</t>
  </si>
  <si>
    <t>Brightness, Luminosity and Distance</t>
  </si>
  <si>
    <t>B=L/(4pi d^2)</t>
  </si>
  <si>
    <t>d= Sqrt(L/(4 pi*B))</t>
  </si>
  <si>
    <t>AstroMath Companion</t>
  </si>
  <si>
    <t>This Excel file is supposed to help you with the details of calculations that are indispensable to understand astronomy.</t>
  </si>
  <si>
    <t xml:space="preserve">This is the Beta Version, and may contain typos and omissions. </t>
  </si>
  <si>
    <r>
      <t xml:space="preserve">Please notify me at </t>
    </r>
    <r>
      <rPr>
        <u/>
        <sz val="11"/>
        <color theme="3"/>
        <rFont val="Calibri"/>
        <family val="2"/>
        <scheme val="minor"/>
      </rPr>
      <t>utrittmann@otterbein.edu</t>
    </r>
    <r>
      <rPr>
        <sz val="11"/>
        <color theme="1"/>
        <rFont val="Calibri"/>
        <family val="2"/>
        <scheme val="minor"/>
      </rPr>
      <t xml:space="preserve"> if you have any corrections or suggestions. Thank you!</t>
    </r>
  </si>
  <si>
    <t>The material is organzied by topic into different sheets, see tabs below.</t>
  </si>
  <si>
    <t>Version November 2014</t>
  </si>
  <si>
    <t>Velocity from shift (km/s)</t>
  </si>
  <si>
    <t>iSkylab4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</si>
</sst>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0.0000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36"/>
      <color rgb="FF7030A0"/>
      <name val="Calibri"/>
      <family val="2"/>
      <scheme val="minor"/>
    </font>
    <font>
      <b/>
      <sz val="36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36"/>
      <color rgb="FF7030A0"/>
      <name val="Calibri"/>
      <family val="2"/>
    </font>
    <font>
      <sz val="24"/>
      <color theme="1"/>
      <name val="Calibri"/>
      <family val="2"/>
      <scheme val="minor"/>
    </font>
    <font>
      <b/>
      <sz val="22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2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11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1" fontId="4" fillId="0" borderId="0" xfId="0" applyNumberFormat="1" applyFont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0" xfId="0" applyNumberFormat="1" applyBorder="1"/>
    <xf numFmtId="0" fontId="0" fillId="0" borderId="6" xfId="0" applyBorder="1"/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7" fillId="0" borderId="0" xfId="0" applyFont="1"/>
    <xf numFmtId="164" fontId="6" fillId="0" borderId="0" xfId="0" applyNumberFormat="1" applyFont="1"/>
    <xf numFmtId="1" fontId="7" fillId="0" borderId="0" xfId="0" applyNumberFormat="1" applyFont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9" fillId="0" borderId="0" xfId="0" applyFont="1"/>
    <xf numFmtId="0" fontId="6" fillId="0" borderId="0" xfId="0" applyFont="1" applyBorder="1"/>
    <xf numFmtId="0" fontId="3" fillId="0" borderId="0" xfId="0" applyFont="1" applyBorder="1"/>
    <xf numFmtId="0" fontId="10" fillId="0" borderId="0" xfId="0" applyFont="1"/>
    <xf numFmtId="0" fontId="10" fillId="0" borderId="0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4" fillId="0" borderId="12" xfId="0" applyFont="1" applyBorder="1"/>
    <xf numFmtId="0" fontId="0" fillId="0" borderId="0" xfId="0" applyBorder="1"/>
    <xf numFmtId="0" fontId="0" fillId="0" borderId="0" xfId="0" applyFill="1" applyBorder="1"/>
    <xf numFmtId="2" fontId="0" fillId="0" borderId="0" xfId="0" applyNumberFormat="1" applyFill="1" applyBorder="1"/>
    <xf numFmtId="0" fontId="19" fillId="0" borderId="0" xfId="0" applyFont="1"/>
    <xf numFmtId="0" fontId="13" fillId="0" borderId="0" xfId="0" applyFont="1"/>
    <xf numFmtId="164" fontId="10" fillId="0" borderId="10" xfId="0" applyNumberFormat="1" applyFont="1" applyBorder="1"/>
    <xf numFmtId="0" fontId="8" fillId="0" borderId="0" xfId="0" applyFont="1"/>
    <xf numFmtId="165" fontId="5" fillId="0" borderId="0" xfId="0" applyNumberFormat="1" applyFont="1"/>
    <xf numFmtId="0" fontId="8" fillId="0" borderId="0" xfId="0" applyFont="1" applyBorder="1"/>
    <xf numFmtId="166" fontId="6" fillId="0" borderId="0" xfId="0" applyNumberFormat="1" applyFont="1"/>
    <xf numFmtId="0" fontId="21" fillId="0" borderId="0" xfId="0" applyFont="1"/>
    <xf numFmtId="0" fontId="12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28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solidFill>
                  <a:srgbClr val="FF0000"/>
                </a:solidFill>
              </a:rPr>
              <a:t>Luminosity vs Period </a:t>
            </a:r>
            <a:r>
              <a:rPr lang="en-US" sz="1200"/>
              <a:t>of Cepheids according to your data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(iSkylab4!$E$21,iSkylab4!$F$21)</c:f>
              <c:numCache>
                <c:formatCode>General</c:formatCode>
                <c:ptCount val="2"/>
                <c:pt idx="0">
                  <c:v>1.5</c:v>
                </c:pt>
                <c:pt idx="1">
                  <c:v>15.5</c:v>
                </c:pt>
              </c:numCache>
            </c:numRef>
          </c:xVal>
          <c:yVal>
            <c:numRef>
              <c:f>(iSkylab4!$E$22,iSkylab4!$F$22)</c:f>
              <c:numCache>
                <c:formatCode>0.00E+00</c:formatCode>
                <c:ptCount val="2"/>
                <c:pt idx="0">
                  <c:v>1.0637522268039542E+28</c:v>
                </c:pt>
                <c:pt idx="1">
                  <c:v>2.0942621965202843E+28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04960"/>
        <c:axId val="86506880"/>
      </c:scatterChart>
      <c:valAx>
        <c:axId val="8650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Period (days)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6506880"/>
        <c:crosses val="autoZero"/>
        <c:crossBetween val="midCat"/>
      </c:valAx>
      <c:valAx>
        <c:axId val="86506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Luminosity (Watt)</a:t>
                </a:r>
              </a:p>
            </c:rich>
          </c:tx>
          <c:layout>
            <c:manualLayout>
              <c:xMode val="edge"/>
              <c:yMode val="edge"/>
              <c:x val="3.0555555555555558E-2"/>
              <c:y val="0.32055737824438624"/>
            </c:manualLayout>
          </c:layout>
          <c:overlay val="0"/>
        </c:title>
        <c:numFmt formatCode="0.00E+00" sourceLinked="1"/>
        <c:majorTickMark val="none"/>
        <c:minorTickMark val="none"/>
        <c:tickLblPos val="nextTo"/>
        <c:crossAx val="86504960"/>
        <c:crosses val="autoZero"/>
        <c:crossBetween val="midCat"/>
      </c:valAx>
      <c:spPr>
        <a:effectLst>
          <a:outerShdw blurRad="50800" dist="50800" dir="5400000" algn="ctr" rotWithShape="0">
            <a:schemeClr val="tx1"/>
          </a:outerShdw>
        </a:effectLst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0000"/>
                </a:solidFill>
              </a:rPr>
              <a:t>Hubble's Law </a:t>
            </a:r>
            <a:r>
              <a:rPr lang="en-US"/>
              <a:t>according to your data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iSkylab4!$A$55:$A$56</c:f>
              <c:numCache>
                <c:formatCode>General</c:formatCode>
                <c:ptCount val="2"/>
                <c:pt idx="0">
                  <c:v>0.82669312126982764</c:v>
                </c:pt>
                <c:pt idx="1">
                  <c:v>656.16732283431759</c:v>
                </c:pt>
              </c:numCache>
            </c:numRef>
          </c:xVal>
          <c:yVal>
            <c:numRef>
              <c:f>iSkylab4!$B$55:$B$56</c:f>
              <c:numCache>
                <c:formatCode>0.00</c:formatCode>
                <c:ptCount val="2"/>
                <c:pt idx="0">
                  <c:v>19985.372097275569</c:v>
                </c:pt>
                <c:pt idx="1">
                  <c:v>74840.007313951384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75904"/>
        <c:axId val="90490368"/>
      </c:scatterChart>
      <c:valAx>
        <c:axId val="9047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(Mpc)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0490368"/>
        <c:crosses val="autoZero"/>
        <c:crossBetween val="midCat"/>
      </c:valAx>
      <c:valAx>
        <c:axId val="90490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Recessional velocity (km/s)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90475904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0000"/>
                </a:solidFill>
              </a:rPr>
              <a:t>Hubble's Law </a:t>
            </a:r>
            <a:r>
              <a:rPr lang="en-US"/>
              <a:t>according to your value</a:t>
            </a:r>
            <a:r>
              <a:rPr lang="en-US" baseline="0"/>
              <a:t> of Hubble's Constant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'Hubble Law'!$E$18:$E$22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'Hubble Law'!$K$18:$K$22</c:f>
              <c:numCache>
                <c:formatCode>General</c:formatCode>
                <c:ptCount val="5"/>
                <c:pt idx="0">
                  <c:v>0</c:v>
                </c:pt>
                <c:pt idx="1">
                  <c:v>74</c:v>
                </c:pt>
                <c:pt idx="2">
                  <c:v>148</c:v>
                </c:pt>
                <c:pt idx="3">
                  <c:v>222</c:v>
                </c:pt>
                <c:pt idx="4">
                  <c:v>296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93952"/>
        <c:axId val="89295872"/>
      </c:scatterChart>
      <c:valAx>
        <c:axId val="8929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(Mpc)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9295872"/>
        <c:crosses val="autoZero"/>
        <c:crossBetween val="midCat"/>
      </c:valAx>
      <c:valAx>
        <c:axId val="89295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Recessional velocity (km/s)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929395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0000"/>
                </a:solidFill>
              </a:rPr>
              <a:t>Hubble's Law </a:t>
            </a:r>
            <a:r>
              <a:rPr lang="en-US"/>
              <a:t>according to your data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'Hubble Law'!$A$78:$A$79</c:f>
              <c:numCache>
                <c:formatCode>General</c:formatCode>
                <c:ptCount val="2"/>
                <c:pt idx="0">
                  <c:v>225</c:v>
                </c:pt>
                <c:pt idx="1">
                  <c:v>922</c:v>
                </c:pt>
              </c:numCache>
            </c:numRef>
          </c:xVal>
          <c:yVal>
            <c:numRef>
              <c:f>'Hubble Law'!$B$78:$B$79</c:f>
              <c:numCache>
                <c:formatCode>0.00</c:formatCode>
                <c:ptCount val="2"/>
                <c:pt idx="0">
                  <c:v>15300</c:v>
                </c:pt>
                <c:pt idx="1">
                  <c:v>63300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20448"/>
        <c:axId val="89203840"/>
      </c:scatterChart>
      <c:valAx>
        <c:axId val="8932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(Mpc)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9203840"/>
        <c:crosses val="autoZero"/>
        <c:crossBetween val="midCat"/>
      </c:valAx>
      <c:valAx>
        <c:axId val="8920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Recessional velocity (km/s)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89320448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0000"/>
                </a:solidFill>
              </a:rPr>
              <a:t>Temperature</a:t>
            </a:r>
            <a:r>
              <a:rPr lang="en-US" baseline="0">
                <a:solidFill>
                  <a:srgbClr val="FF0000"/>
                </a:solidFill>
              </a:rPr>
              <a:t> from </a:t>
            </a:r>
            <a:r>
              <a:rPr lang="en-US" baseline="0">
                <a:solidFill>
                  <a:srgbClr val="7030A0"/>
                </a:solidFill>
              </a:rPr>
              <a:t>wavelength</a:t>
            </a:r>
            <a:r>
              <a:rPr lang="en-US" baseline="0">
                <a:solidFill>
                  <a:srgbClr val="FF0000"/>
                </a:solidFill>
              </a:rPr>
              <a:t> </a:t>
            </a:r>
            <a:r>
              <a:rPr lang="en-US"/>
              <a:t>according to Wien's</a:t>
            </a:r>
            <a:r>
              <a:rPr lang="en-US" baseline="0"/>
              <a:t> Law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'Wien''s Law'!$E$13:$E$16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</c:numCache>
            </c:numRef>
          </c:xVal>
          <c:yVal>
            <c:numRef>
              <c:f>'Wien''s Law'!$J$13:$J$16</c:f>
              <c:numCache>
                <c:formatCode>0.00000</c:formatCode>
                <c:ptCount val="4"/>
                <c:pt idx="0">
                  <c:v>1.4499999999999999E-3</c:v>
                </c:pt>
                <c:pt idx="1">
                  <c:v>2.8999999999999998E-3</c:v>
                </c:pt>
                <c:pt idx="2">
                  <c:v>5.7999999999999996E-3</c:v>
                </c:pt>
                <c:pt idx="3">
                  <c:v>1.1599999999999999E-2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32032"/>
        <c:axId val="84141184"/>
      </c:scatterChart>
      <c:valAx>
        <c:axId val="8913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Peak</a:t>
                </a:r>
                <a:r>
                  <a:rPr lang="en-US" baseline="0"/>
                  <a:t> wavelength (meters)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4141184"/>
        <c:crosses val="autoZero"/>
        <c:crossBetween val="midCat"/>
      </c:valAx>
      <c:valAx>
        <c:axId val="84141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T (K) </a:t>
                </a:r>
              </a:p>
            </c:rich>
          </c:tx>
          <c:overlay val="0"/>
        </c:title>
        <c:numFmt formatCode="0.00000" sourceLinked="1"/>
        <c:majorTickMark val="none"/>
        <c:minorTickMark val="none"/>
        <c:tickLblPos val="nextTo"/>
        <c:crossAx val="89132032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>
                <a:solidFill>
                  <a:srgbClr val="7030A0"/>
                </a:solidFill>
              </a:rPr>
              <a:t>Wavelength from </a:t>
            </a:r>
            <a:r>
              <a:rPr lang="en-US" sz="1800" b="1" i="0" u="none" strike="noStrike" baseline="0">
                <a:solidFill>
                  <a:srgbClr val="7030A0"/>
                </a:solidFill>
              </a:rPr>
              <a:t>temperature </a:t>
            </a:r>
            <a:r>
              <a:rPr lang="en-US" sz="1800" b="1" i="0" u="none" strike="noStrike" baseline="0"/>
              <a:t>from </a:t>
            </a:r>
            <a:r>
              <a:rPr lang="en-US"/>
              <a:t>according to Wien's</a:t>
            </a:r>
            <a:r>
              <a:rPr lang="en-US" baseline="0"/>
              <a:t> Law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'Wien''s Law'!$E$34:$E$39</c:f>
              <c:numCache>
                <c:formatCode>General</c:formatCode>
                <c:ptCount val="6"/>
                <c:pt idx="0">
                  <c:v>3000</c:v>
                </c:pt>
                <c:pt idx="1">
                  <c:v>2000</c:v>
                </c:pt>
                <c:pt idx="2">
                  <c:v>1000</c:v>
                </c:pt>
                <c:pt idx="3">
                  <c:v>500</c:v>
                </c:pt>
                <c:pt idx="4">
                  <c:v>300</c:v>
                </c:pt>
                <c:pt idx="5">
                  <c:v>200</c:v>
                </c:pt>
              </c:numCache>
            </c:numRef>
          </c:xVal>
          <c:yVal>
            <c:numRef>
              <c:f>'Wien''s Law'!$J$34:$J$39</c:f>
              <c:numCache>
                <c:formatCode>0.00000000</c:formatCode>
                <c:ptCount val="6"/>
                <c:pt idx="0">
                  <c:v>9.6666666666666659E-7</c:v>
                </c:pt>
                <c:pt idx="1">
                  <c:v>1.4499999999999999E-6</c:v>
                </c:pt>
                <c:pt idx="2">
                  <c:v>2.8999999999999998E-6</c:v>
                </c:pt>
                <c:pt idx="3">
                  <c:v>5.7999999999999995E-6</c:v>
                </c:pt>
                <c:pt idx="4">
                  <c:v>9.6666666666666667E-6</c:v>
                </c:pt>
                <c:pt idx="5">
                  <c:v>1.4499999999999998E-5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71456"/>
        <c:axId val="89173376"/>
      </c:scatterChart>
      <c:valAx>
        <c:axId val="8917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Temperature T (K)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9173376"/>
        <c:crosses val="autoZero"/>
        <c:crossBetween val="midCat"/>
      </c:valAx>
      <c:valAx>
        <c:axId val="8917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Peak wavelength (meters)</a:t>
                </a: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</a:p>
            </c:rich>
          </c:tx>
          <c:layout/>
          <c:overlay val="0"/>
        </c:title>
        <c:numFmt formatCode="0.00000000" sourceLinked="1"/>
        <c:majorTickMark val="none"/>
        <c:minorTickMark val="none"/>
        <c:tickLblPos val="nextTo"/>
        <c:crossAx val="89171456"/>
        <c:crosses val="autoZero"/>
        <c:crossBetween val="midCat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11</xdr:row>
      <xdr:rowOff>9525</xdr:rowOff>
    </xdr:from>
    <xdr:to>
      <xdr:col>15</xdr:col>
      <xdr:colOff>590550</xdr:colOff>
      <xdr:row>25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52</xdr:row>
      <xdr:rowOff>0</xdr:rowOff>
    </xdr:from>
    <xdr:to>
      <xdr:col>13</xdr:col>
      <xdr:colOff>352425</xdr:colOff>
      <xdr:row>69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23</xdr:row>
      <xdr:rowOff>0</xdr:rowOff>
    </xdr:from>
    <xdr:to>
      <xdr:col>17</xdr:col>
      <xdr:colOff>85725</xdr:colOff>
      <xdr:row>46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74</xdr:row>
      <xdr:rowOff>238125</xdr:rowOff>
    </xdr:from>
    <xdr:to>
      <xdr:col>11</xdr:col>
      <xdr:colOff>495300</xdr:colOff>
      <xdr:row>92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6</xdr:row>
      <xdr:rowOff>161925</xdr:rowOff>
    </xdr:from>
    <xdr:to>
      <xdr:col>17</xdr:col>
      <xdr:colOff>152400</xdr:colOff>
      <xdr:row>21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22</xdr:row>
      <xdr:rowOff>0</xdr:rowOff>
    </xdr:from>
    <xdr:to>
      <xdr:col>17</xdr:col>
      <xdr:colOff>142875</xdr:colOff>
      <xdr:row>39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20" sqref="C20"/>
    </sheetView>
  </sheetViews>
  <sheetFormatPr defaultRowHeight="15" x14ac:dyDescent="0.25"/>
  <sheetData>
    <row r="1" spans="1:5" s="49" customFormat="1" ht="33.75" x14ac:dyDescent="0.5">
      <c r="A1" s="49" t="s">
        <v>132</v>
      </c>
    </row>
    <row r="2" spans="1:5" x14ac:dyDescent="0.25">
      <c r="A2" s="50" t="s">
        <v>137</v>
      </c>
    </row>
    <row r="4" spans="1:5" x14ac:dyDescent="0.25">
      <c r="A4" t="s">
        <v>133</v>
      </c>
    </row>
    <row r="5" spans="1:5" x14ac:dyDescent="0.25">
      <c r="E5" t="s">
        <v>49</v>
      </c>
    </row>
    <row r="6" spans="1:5" x14ac:dyDescent="0.25">
      <c r="A6" s="5" t="s">
        <v>134</v>
      </c>
    </row>
    <row r="7" spans="1:5" x14ac:dyDescent="0.25">
      <c r="A7" t="s">
        <v>135</v>
      </c>
    </row>
    <row r="9" spans="1:5" x14ac:dyDescent="0.25">
      <c r="A9" t="s">
        <v>136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A72" workbookViewId="0">
      <selection activeCell="C103" sqref="C103"/>
    </sheetView>
  </sheetViews>
  <sheetFormatPr defaultRowHeight="15" x14ac:dyDescent="0.25"/>
  <cols>
    <col min="2" max="2" width="11.5703125" customWidth="1"/>
    <col min="4" max="4" width="12.7109375" customWidth="1"/>
    <col min="5" max="5" width="13" customWidth="1"/>
    <col min="7" max="7" width="12.7109375" bestFit="1" customWidth="1"/>
  </cols>
  <sheetData>
    <row r="1" spans="1:7" ht="33.75" x14ac:dyDescent="0.5">
      <c r="A1" s="51" t="s">
        <v>139</v>
      </c>
    </row>
    <row r="3" spans="1:7" x14ac:dyDescent="0.25">
      <c r="A3" t="s">
        <v>0</v>
      </c>
    </row>
    <row r="5" spans="1:7" x14ac:dyDescent="0.25">
      <c r="A5" s="1" t="s">
        <v>1</v>
      </c>
      <c r="B5" s="1"/>
      <c r="C5" s="1"/>
      <c r="D5" s="1"/>
      <c r="E5" s="1"/>
      <c r="F5" s="1"/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2</v>
      </c>
    </row>
    <row r="10" spans="1:7" x14ac:dyDescent="0.25">
      <c r="A10" t="s">
        <v>3</v>
      </c>
    </row>
    <row r="11" spans="1:7" x14ac:dyDescent="0.25">
      <c r="A11" t="s">
        <v>4</v>
      </c>
    </row>
    <row r="13" spans="1:7" x14ac:dyDescent="0.25">
      <c r="A13" s="4" t="s">
        <v>15</v>
      </c>
      <c r="B13" s="4"/>
      <c r="C13" s="4"/>
      <c r="D13" s="4"/>
      <c r="E13" s="4"/>
      <c r="F13" s="4"/>
      <c r="G13" s="4"/>
    </row>
    <row r="14" spans="1:7" x14ac:dyDescent="0.25">
      <c r="E14" t="s">
        <v>12</v>
      </c>
      <c r="F14" t="s">
        <v>13</v>
      </c>
    </row>
    <row r="15" spans="1:7" x14ac:dyDescent="0.25">
      <c r="A15" s="4" t="s">
        <v>8</v>
      </c>
      <c r="E15" s="4">
        <v>0.3</v>
      </c>
      <c r="F15" s="4">
        <v>0.04</v>
      </c>
      <c r="G15" s="4"/>
    </row>
    <row r="16" spans="1:7" x14ac:dyDescent="0.25">
      <c r="A16" t="s">
        <v>9</v>
      </c>
      <c r="E16">
        <f>E15/2</f>
        <v>0.15</v>
      </c>
      <c r="F16">
        <f>F15/2</f>
        <v>0.02</v>
      </c>
    </row>
    <row r="17" spans="1:10" x14ac:dyDescent="0.25">
      <c r="A17" t="s">
        <v>7</v>
      </c>
      <c r="E17">
        <f>1/E16</f>
        <v>6.666666666666667</v>
      </c>
      <c r="F17">
        <f>1/F16</f>
        <v>50</v>
      </c>
    </row>
    <row r="18" spans="1:10" x14ac:dyDescent="0.25">
      <c r="A18" t="s">
        <v>16</v>
      </c>
      <c r="E18">
        <f>E17*30860000000000000</f>
        <v>2.0573333333333334E+17</v>
      </c>
      <c r="F18">
        <f>F17*30860000000000000</f>
        <v>1.543E+18</v>
      </c>
    </row>
    <row r="20" spans="1:10" x14ac:dyDescent="0.25">
      <c r="A20" s="4" t="s">
        <v>11</v>
      </c>
      <c r="E20" s="7">
        <v>2E-8</v>
      </c>
      <c r="F20" s="7">
        <v>6.9999999999999996E-10</v>
      </c>
    </row>
    <row r="21" spans="1:10" x14ac:dyDescent="0.25">
      <c r="A21" s="4" t="s">
        <v>14</v>
      </c>
      <c r="E21" s="4">
        <v>1.5</v>
      </c>
      <c r="F21" s="4">
        <v>15.5</v>
      </c>
    </row>
    <row r="22" spans="1:10" x14ac:dyDescent="0.25">
      <c r="A22" s="3" t="s">
        <v>23</v>
      </c>
      <c r="E22" s="2">
        <f>4*3.1415297*E18*E18*E20</f>
        <v>1.0637522268039542E+28</v>
      </c>
      <c r="F22" s="2">
        <f>4*3.1415297*F18*F18*F20</f>
        <v>2.0942621965202843E+28</v>
      </c>
    </row>
    <row r="23" spans="1:10" x14ac:dyDescent="0.25">
      <c r="A23" t="s">
        <v>10</v>
      </c>
      <c r="G23" s="6">
        <f>(F22-E22)/(F21-E21)</f>
        <v>7.3607854979737862E+26</v>
      </c>
    </row>
    <row r="24" spans="1:10" x14ac:dyDescent="0.25">
      <c r="A24" t="s">
        <v>17</v>
      </c>
    </row>
    <row r="27" spans="1:10" x14ac:dyDescent="0.25">
      <c r="A27" s="5" t="s">
        <v>18</v>
      </c>
      <c r="B27" s="5"/>
      <c r="C27" s="5"/>
      <c r="D27" s="5"/>
      <c r="E27" s="6">
        <f>G23</f>
        <v>7.3607854979737862E+26</v>
      </c>
      <c r="F27" s="5" t="s">
        <v>19</v>
      </c>
      <c r="G27" s="5"/>
      <c r="H27" s="5"/>
      <c r="I27" s="5"/>
      <c r="J27" s="5"/>
    </row>
    <row r="29" spans="1:10" x14ac:dyDescent="0.25">
      <c r="A29" t="s">
        <v>20</v>
      </c>
    </row>
    <row r="32" spans="1:10" x14ac:dyDescent="0.25">
      <c r="E32" t="s">
        <v>21</v>
      </c>
      <c r="F32" t="s">
        <v>22</v>
      </c>
    </row>
    <row r="33" spans="1:7" x14ac:dyDescent="0.25">
      <c r="A33" s="4" t="s">
        <v>11</v>
      </c>
      <c r="E33" s="7">
        <v>4.5000000000000001E-19</v>
      </c>
      <c r="F33" s="7">
        <v>7.9999999999999994E-24</v>
      </c>
    </row>
    <row r="34" spans="1:7" x14ac:dyDescent="0.25">
      <c r="A34" s="4" t="s">
        <v>14</v>
      </c>
      <c r="E34" s="4">
        <v>5</v>
      </c>
      <c r="F34" s="4">
        <v>56</v>
      </c>
    </row>
    <row r="35" spans="1:7" x14ac:dyDescent="0.25">
      <c r="A35" s="3" t="s">
        <v>24</v>
      </c>
      <c r="E35">
        <f>G23*E34</f>
        <v>3.6803927489868932E+27</v>
      </c>
      <c r="F35">
        <f>G23*F34</f>
        <v>4.1220398788653206E+28</v>
      </c>
    </row>
    <row r="36" spans="1:7" x14ac:dyDescent="0.25">
      <c r="A36" t="s">
        <v>25</v>
      </c>
      <c r="E36">
        <f>SQRT(E35/E33/4/3.1415297)</f>
        <v>2.5511749722386882E+22</v>
      </c>
      <c r="F36">
        <f>SQRT(F35/F33/4/3.1415297)</f>
        <v>2.0249323582667043E+25</v>
      </c>
    </row>
    <row r="37" spans="1:7" x14ac:dyDescent="0.25">
      <c r="A37" t="s">
        <v>26</v>
      </c>
      <c r="E37">
        <f>E36/3.086E+22</f>
        <v>0.82669312126982764</v>
      </c>
      <c r="F37">
        <f>F36/3.086E+22</f>
        <v>656.16732283431759</v>
      </c>
    </row>
    <row r="39" spans="1:7" x14ac:dyDescent="0.25">
      <c r="A39" t="s">
        <v>27</v>
      </c>
    </row>
    <row r="41" spans="1:7" x14ac:dyDescent="0.25">
      <c r="A41" s="4" t="s">
        <v>28</v>
      </c>
      <c r="E41" s="4">
        <v>700</v>
      </c>
      <c r="F41" s="4">
        <v>820</v>
      </c>
    </row>
    <row r="42" spans="1:7" x14ac:dyDescent="0.25">
      <c r="A42" t="s">
        <v>29</v>
      </c>
      <c r="G42" s="4">
        <v>656.28</v>
      </c>
    </row>
    <row r="43" spans="1:7" x14ac:dyDescent="0.25">
      <c r="A43" t="s">
        <v>30</v>
      </c>
      <c r="E43">
        <f>E41-$G42</f>
        <v>43.720000000000027</v>
      </c>
      <c r="F43">
        <f>F41-$G42</f>
        <v>163.72000000000003</v>
      </c>
      <c r="G43" s="4"/>
    </row>
    <row r="44" spans="1:7" x14ac:dyDescent="0.25">
      <c r="A44" t="s">
        <v>31</v>
      </c>
      <c r="E44" s="8">
        <f>E43/$G$42*300000</f>
        <v>19985.372097275569</v>
      </c>
      <c r="F44" s="8">
        <f>F43/$G$42*300000</f>
        <v>74840.007313951384</v>
      </c>
    </row>
    <row r="46" spans="1:7" x14ac:dyDescent="0.25">
      <c r="A46" t="s">
        <v>32</v>
      </c>
    </row>
    <row r="47" spans="1:7" x14ac:dyDescent="0.25">
      <c r="A47" t="s">
        <v>33</v>
      </c>
    </row>
    <row r="48" spans="1:7" x14ac:dyDescent="0.25">
      <c r="A48" t="s">
        <v>34</v>
      </c>
    </row>
    <row r="49" spans="1:4" x14ac:dyDescent="0.25">
      <c r="A49" t="s">
        <v>35</v>
      </c>
    </row>
    <row r="51" spans="1:4" x14ac:dyDescent="0.25">
      <c r="A51" t="s">
        <v>36</v>
      </c>
    </row>
    <row r="52" spans="1:4" ht="15.75" thickBot="1" x14ac:dyDescent="0.3"/>
    <row r="53" spans="1:4" x14ac:dyDescent="0.25">
      <c r="A53" s="9" t="s">
        <v>38</v>
      </c>
      <c r="B53" s="10" t="s">
        <v>39</v>
      </c>
      <c r="C53" s="11"/>
    </row>
    <row r="54" spans="1:4" ht="15.75" thickBot="1" x14ac:dyDescent="0.3">
      <c r="A54" s="15" t="s">
        <v>37</v>
      </c>
      <c r="B54" s="18" t="s">
        <v>40</v>
      </c>
      <c r="C54" s="17"/>
    </row>
    <row r="55" spans="1:4" x14ac:dyDescent="0.25">
      <c r="A55" s="12">
        <f>E37</f>
        <v>0.82669312126982764</v>
      </c>
      <c r="B55" s="14">
        <f>E44</f>
        <v>19985.372097275569</v>
      </c>
      <c r="C55" s="13"/>
    </row>
    <row r="56" spans="1:4" ht="15.75" thickBot="1" x14ac:dyDescent="0.3">
      <c r="A56" s="15">
        <f>F37</f>
        <v>656.16732283431759</v>
      </c>
      <c r="B56" s="16">
        <f>F44</f>
        <v>74840.007313951384</v>
      </c>
      <c r="C56" s="17"/>
    </row>
    <row r="58" spans="1:4" x14ac:dyDescent="0.25">
      <c r="A58" t="s">
        <v>41</v>
      </c>
    </row>
    <row r="59" spans="1:4" ht="15.75" thickBot="1" x14ac:dyDescent="0.3"/>
    <row r="60" spans="1:4" ht="15.75" thickBot="1" x14ac:dyDescent="0.3">
      <c r="A60" s="22" t="s">
        <v>42</v>
      </c>
      <c r="B60" s="23"/>
      <c r="C60" s="23">
        <f>(B55-B56)/(A55-A56)</f>
        <v>83.704004802349687</v>
      </c>
      <c r="D60" s="24" t="s">
        <v>43</v>
      </c>
    </row>
    <row r="63" spans="1:4" x14ac:dyDescent="0.25">
      <c r="A63" s="5" t="s">
        <v>55</v>
      </c>
    </row>
    <row r="64" spans="1:4" x14ac:dyDescent="0.25">
      <c r="A64" s="5" t="s">
        <v>56</v>
      </c>
    </row>
    <row r="65" spans="1:4" x14ac:dyDescent="0.25">
      <c r="A65" t="s">
        <v>57</v>
      </c>
    </row>
    <row r="66" spans="1:4" x14ac:dyDescent="0.25">
      <c r="A66" t="s">
        <v>79</v>
      </c>
    </row>
    <row r="67" spans="1:4" x14ac:dyDescent="0.25">
      <c r="A67" t="s">
        <v>44</v>
      </c>
    </row>
    <row r="69" spans="1:4" x14ac:dyDescent="0.25">
      <c r="A69" t="s">
        <v>45</v>
      </c>
      <c r="B69">
        <f>1/C60</f>
        <v>1.1946859679668858E-2</v>
      </c>
      <c r="C69" t="s">
        <v>47</v>
      </c>
    </row>
    <row r="71" spans="1:4" x14ac:dyDescent="0.25">
      <c r="A71" t="s">
        <v>58</v>
      </c>
    </row>
    <row r="73" spans="1:4" x14ac:dyDescent="0.25">
      <c r="A73" t="s">
        <v>45</v>
      </c>
      <c r="B73">
        <f>1/C60</f>
        <v>1.1946859679668858E-2</v>
      </c>
      <c r="C73" t="s">
        <v>47</v>
      </c>
      <c r="D73" t="s">
        <v>49</v>
      </c>
    </row>
    <row r="74" spans="1:4" x14ac:dyDescent="0.25">
      <c r="A74" t="s">
        <v>48</v>
      </c>
      <c r="B74">
        <f>B73*30860000000000000000</f>
        <v>3.6868008971458099E+17</v>
      </c>
      <c r="C74" t="s">
        <v>46</v>
      </c>
    </row>
    <row r="75" spans="1:4" x14ac:dyDescent="0.25">
      <c r="A75" t="s">
        <v>48</v>
      </c>
      <c r="B75" s="20">
        <f>B74/1000000000/3600/24/365.25</f>
        <v>11.682767058159714</v>
      </c>
      <c r="C75" s="6" t="s">
        <v>50</v>
      </c>
    </row>
    <row r="77" spans="1:4" x14ac:dyDescent="0.25">
      <c r="A77" t="s">
        <v>51</v>
      </c>
    </row>
    <row r="79" spans="1:4" x14ac:dyDescent="0.25">
      <c r="A79" t="s">
        <v>52</v>
      </c>
      <c r="C79" s="5">
        <v>13.8</v>
      </c>
      <c r="D79" s="5" t="s">
        <v>50</v>
      </c>
    </row>
    <row r="81" spans="1:10" x14ac:dyDescent="0.25">
      <c r="A81" t="s">
        <v>53</v>
      </c>
      <c r="I81" s="21">
        <f>ABS(B75-C79)/C79*100</f>
        <v>15.342267694494833</v>
      </c>
      <c r="J81" s="19" t="s">
        <v>54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selection activeCell="G1" sqref="G1"/>
    </sheetView>
  </sheetViews>
  <sheetFormatPr defaultRowHeight="15" x14ac:dyDescent="0.25"/>
  <cols>
    <col min="2" max="2" width="10.5703125" bestFit="1" customWidth="1"/>
    <col min="8" max="8" width="20.7109375" customWidth="1"/>
  </cols>
  <sheetData>
    <row r="1" spans="1:8" ht="26.25" x14ac:dyDescent="0.4">
      <c r="A1" s="25" t="s">
        <v>59</v>
      </c>
    </row>
    <row r="3" spans="1:8" x14ac:dyDescent="0.25">
      <c r="A3" s="1" t="s">
        <v>71</v>
      </c>
      <c r="B3" s="1"/>
    </row>
    <row r="4" spans="1:8" ht="15.75" thickBot="1" x14ac:dyDescent="0.3">
      <c r="A4" s="1" t="s">
        <v>72</v>
      </c>
      <c r="B4" s="1"/>
    </row>
    <row r="5" spans="1:8" ht="47.25" thickBot="1" x14ac:dyDescent="0.75">
      <c r="A5" s="33" t="s">
        <v>70</v>
      </c>
    </row>
    <row r="7" spans="1:8" x14ac:dyDescent="0.25">
      <c r="A7" t="s">
        <v>33</v>
      </c>
    </row>
    <row r="8" spans="1:8" x14ac:dyDescent="0.25">
      <c r="A8" t="s">
        <v>34</v>
      </c>
    </row>
    <row r="9" spans="1:8" x14ac:dyDescent="0.25">
      <c r="A9" t="s">
        <v>35</v>
      </c>
    </row>
    <row r="11" spans="1:8" x14ac:dyDescent="0.25">
      <c r="A11" t="s">
        <v>60</v>
      </c>
    </row>
    <row r="14" spans="1:8" ht="21" x14ac:dyDescent="0.35">
      <c r="A14" s="37" t="s">
        <v>80</v>
      </c>
    </row>
    <row r="15" spans="1:8" ht="15.75" thickBot="1" x14ac:dyDescent="0.3"/>
    <row r="16" spans="1:8" ht="15.75" thickBot="1" x14ac:dyDescent="0.3">
      <c r="A16" t="s">
        <v>61</v>
      </c>
      <c r="F16" s="30" t="s">
        <v>62</v>
      </c>
      <c r="G16" s="31">
        <v>74</v>
      </c>
      <c r="H16" s="32" t="s">
        <v>43</v>
      </c>
    </row>
    <row r="17" spans="1:12" x14ac:dyDescent="0.25">
      <c r="F17" s="26"/>
      <c r="G17" s="26"/>
      <c r="H17" s="26"/>
    </row>
    <row r="18" spans="1:12" x14ac:dyDescent="0.25">
      <c r="A18" t="s">
        <v>63</v>
      </c>
      <c r="E18" s="28">
        <v>0</v>
      </c>
      <c r="F18" s="29" t="s">
        <v>64</v>
      </c>
      <c r="G18" s="27" t="s">
        <v>65</v>
      </c>
      <c r="H18" s="27"/>
      <c r="I18" s="3"/>
      <c r="J18" s="3"/>
      <c r="K18" s="28">
        <f>E18*$G$16</f>
        <v>0</v>
      </c>
      <c r="L18" s="28" t="s">
        <v>66</v>
      </c>
    </row>
    <row r="19" spans="1:12" x14ac:dyDescent="0.25">
      <c r="A19" t="s">
        <v>63</v>
      </c>
      <c r="E19" s="28">
        <f>E18+1</f>
        <v>1</v>
      </c>
      <c r="F19" s="29" t="s">
        <v>64</v>
      </c>
      <c r="G19" s="27" t="s">
        <v>65</v>
      </c>
      <c r="H19" s="27"/>
      <c r="I19" s="3"/>
      <c r="J19" s="3"/>
      <c r="K19" s="28">
        <f>E19*$G$16</f>
        <v>74</v>
      </c>
      <c r="L19" s="28" t="s">
        <v>66</v>
      </c>
    </row>
    <row r="20" spans="1:12" x14ac:dyDescent="0.25">
      <c r="A20" t="s">
        <v>63</v>
      </c>
      <c r="E20" s="28">
        <f t="shared" ref="E20:E22" si="0">E19+1</f>
        <v>2</v>
      </c>
      <c r="F20" s="29" t="s">
        <v>64</v>
      </c>
      <c r="G20" s="27" t="s">
        <v>65</v>
      </c>
      <c r="H20" s="26"/>
      <c r="K20" s="28">
        <f t="shared" ref="K20:K22" si="1">E20*$G$16</f>
        <v>148</v>
      </c>
      <c r="L20" s="28" t="s">
        <v>66</v>
      </c>
    </row>
    <row r="21" spans="1:12" x14ac:dyDescent="0.25">
      <c r="A21" t="s">
        <v>63</v>
      </c>
      <c r="E21" s="28">
        <f t="shared" si="0"/>
        <v>3</v>
      </c>
      <c r="F21" s="29" t="s">
        <v>64</v>
      </c>
      <c r="G21" s="27" t="s">
        <v>65</v>
      </c>
      <c r="H21" s="26"/>
      <c r="K21" s="28">
        <f t="shared" si="1"/>
        <v>222</v>
      </c>
      <c r="L21" s="28" t="s">
        <v>66</v>
      </c>
    </row>
    <row r="22" spans="1:12" x14ac:dyDescent="0.25">
      <c r="A22" t="s">
        <v>63</v>
      </c>
      <c r="E22" s="28">
        <f t="shared" si="0"/>
        <v>4</v>
      </c>
      <c r="F22" s="29" t="s">
        <v>64</v>
      </c>
      <c r="G22" s="27" t="s">
        <v>65</v>
      </c>
      <c r="K22" s="28">
        <f t="shared" si="1"/>
        <v>296</v>
      </c>
      <c r="L22" s="28" t="s">
        <v>66</v>
      </c>
    </row>
    <row r="23" spans="1:12" x14ac:dyDescent="0.25">
      <c r="E23" s="28"/>
      <c r="F23" s="29"/>
      <c r="G23" s="27"/>
      <c r="K23" s="28"/>
      <c r="L23" s="28"/>
    </row>
    <row r="24" spans="1:12" x14ac:dyDescent="0.25">
      <c r="A24" s="5" t="s">
        <v>67</v>
      </c>
      <c r="B24" s="5"/>
      <c r="C24" s="5"/>
      <c r="D24" s="5"/>
      <c r="E24" s="28"/>
      <c r="F24" s="29"/>
      <c r="G24" s="27"/>
      <c r="K24" s="28"/>
      <c r="L24" s="28"/>
    </row>
    <row r="25" spans="1:12" x14ac:dyDescent="0.25">
      <c r="A25" t="s">
        <v>63</v>
      </c>
      <c r="E25" s="28">
        <v>10000</v>
      </c>
      <c r="F25" s="29" t="s">
        <v>64</v>
      </c>
      <c r="G25" s="27" t="s">
        <v>65</v>
      </c>
      <c r="K25" s="28">
        <f t="shared" ref="K25" si="2">E25*$G$16</f>
        <v>740000</v>
      </c>
      <c r="L25" s="28" t="s">
        <v>66</v>
      </c>
    </row>
    <row r="26" spans="1:12" x14ac:dyDescent="0.25">
      <c r="E26" s="28"/>
      <c r="F26" s="29"/>
      <c r="G26" s="27"/>
      <c r="K26" s="28"/>
      <c r="L26" s="28"/>
    </row>
    <row r="27" spans="1:12" x14ac:dyDescent="0.25">
      <c r="A27" t="s">
        <v>68</v>
      </c>
      <c r="E27" s="28"/>
      <c r="F27" s="29"/>
      <c r="G27" s="27"/>
      <c r="K27" s="28"/>
      <c r="L27" s="28"/>
    </row>
    <row r="28" spans="1:12" x14ac:dyDescent="0.25">
      <c r="A28" t="s">
        <v>69</v>
      </c>
      <c r="E28" s="28"/>
      <c r="F28" s="29"/>
      <c r="G28" s="27"/>
      <c r="K28" s="28"/>
      <c r="L28" s="28"/>
    </row>
    <row r="29" spans="1:12" x14ac:dyDescent="0.25">
      <c r="E29" s="28"/>
      <c r="F29" s="29"/>
      <c r="G29" s="27"/>
      <c r="K29" s="28"/>
      <c r="L29" s="28"/>
    </row>
    <row r="30" spans="1:12" x14ac:dyDescent="0.25">
      <c r="E30" s="28"/>
      <c r="F30" s="29"/>
      <c r="G30" s="27"/>
      <c r="K30" s="28"/>
      <c r="L30" s="28"/>
    </row>
    <row r="31" spans="1:12" x14ac:dyDescent="0.25">
      <c r="A31" t="s">
        <v>73</v>
      </c>
    </row>
    <row r="32" spans="1:12" ht="15.75" thickBot="1" x14ac:dyDescent="0.3">
      <c r="A32" t="s">
        <v>49</v>
      </c>
    </row>
    <row r="33" spans="1:4" ht="47.25" thickBot="1" x14ac:dyDescent="0.75">
      <c r="A33" s="33" t="s">
        <v>75</v>
      </c>
    </row>
    <row r="34" spans="1:4" x14ac:dyDescent="0.25">
      <c r="A34" t="s">
        <v>74</v>
      </c>
    </row>
    <row r="36" spans="1:4" x14ac:dyDescent="0.25">
      <c r="A36" s="34"/>
      <c r="B36" s="34" t="s">
        <v>39</v>
      </c>
      <c r="C36" s="34"/>
      <c r="D36" s="34" t="s">
        <v>38</v>
      </c>
    </row>
    <row r="37" spans="1:4" x14ac:dyDescent="0.25">
      <c r="A37" s="34"/>
      <c r="B37" s="34" t="s">
        <v>40</v>
      </c>
      <c r="C37" s="34"/>
      <c r="D37" s="34" t="s">
        <v>37</v>
      </c>
    </row>
    <row r="38" spans="1:4" x14ac:dyDescent="0.25">
      <c r="A38" s="34"/>
      <c r="B38" s="14">
        <v>74</v>
      </c>
      <c r="C38" s="34"/>
      <c r="D38" s="34">
        <f t="shared" ref="D38:D40" si="3">B38/$G$16</f>
        <v>1</v>
      </c>
    </row>
    <row r="39" spans="1:4" x14ac:dyDescent="0.25">
      <c r="A39" s="34"/>
      <c r="B39" s="14">
        <v>148</v>
      </c>
      <c r="C39" s="34"/>
      <c r="D39" s="34">
        <f t="shared" si="3"/>
        <v>2</v>
      </c>
    </row>
    <row r="40" spans="1:4" x14ac:dyDescent="0.25">
      <c r="A40" s="34"/>
      <c r="B40" s="14">
        <v>1000</v>
      </c>
      <c r="C40" s="34"/>
      <c r="D40" s="34">
        <f t="shared" si="3"/>
        <v>13.513513513513514</v>
      </c>
    </row>
    <row r="41" spans="1:4" x14ac:dyDescent="0.25">
      <c r="A41" s="34"/>
      <c r="B41" s="14">
        <v>10000</v>
      </c>
      <c r="C41" s="34"/>
      <c r="D41" s="34">
        <f>B41/$G$16</f>
        <v>135.13513513513513</v>
      </c>
    </row>
    <row r="42" spans="1:4" x14ac:dyDescent="0.25">
      <c r="A42" s="34"/>
      <c r="B42" s="14">
        <v>100000</v>
      </c>
      <c r="C42" s="34"/>
      <c r="D42" s="35">
        <f>B42/$G$16</f>
        <v>1351.3513513513512</v>
      </c>
    </row>
    <row r="43" spans="1:4" x14ac:dyDescent="0.25">
      <c r="B43" s="36">
        <v>1000000</v>
      </c>
      <c r="D43" s="35">
        <f>B43/$G$16</f>
        <v>13513.513513513513</v>
      </c>
    </row>
    <row r="44" spans="1:4" x14ac:dyDescent="0.25">
      <c r="B44" s="36"/>
      <c r="D44" s="35"/>
    </row>
    <row r="45" spans="1:4" x14ac:dyDescent="0.25">
      <c r="A45" t="s">
        <v>77</v>
      </c>
      <c r="B45" s="36"/>
      <c r="D45" s="35"/>
    </row>
    <row r="46" spans="1:4" x14ac:dyDescent="0.25">
      <c r="A46" t="s">
        <v>76</v>
      </c>
    </row>
    <row r="49" spans="1:4" x14ac:dyDescent="0.25">
      <c r="A49" s="5" t="s">
        <v>78</v>
      </c>
    </row>
    <row r="50" spans="1:4" x14ac:dyDescent="0.25">
      <c r="A50" s="5" t="s">
        <v>56</v>
      </c>
    </row>
    <row r="51" spans="1:4" x14ac:dyDescent="0.25">
      <c r="A51" t="s">
        <v>57</v>
      </c>
    </row>
    <row r="52" spans="1:4" x14ac:dyDescent="0.25">
      <c r="A52" t="s">
        <v>79</v>
      </c>
    </row>
    <row r="53" spans="1:4" x14ac:dyDescent="0.25">
      <c r="A53" t="s">
        <v>44</v>
      </c>
    </row>
    <row r="55" spans="1:4" x14ac:dyDescent="0.25">
      <c r="A55" t="s">
        <v>45</v>
      </c>
      <c r="B55">
        <f>1/$G$16</f>
        <v>1.3513513513513514E-2</v>
      </c>
      <c r="C55" t="s">
        <v>47</v>
      </c>
    </row>
    <row r="57" spans="1:4" x14ac:dyDescent="0.25">
      <c r="A57" t="s">
        <v>58</v>
      </c>
    </row>
    <row r="59" spans="1:4" x14ac:dyDescent="0.25">
      <c r="A59" t="s">
        <v>45</v>
      </c>
      <c r="B59">
        <f>1/$G$16</f>
        <v>1.3513513513513514E-2</v>
      </c>
      <c r="C59" t="s">
        <v>47</v>
      </c>
      <c r="D59" t="s">
        <v>49</v>
      </c>
    </row>
    <row r="60" spans="1:4" x14ac:dyDescent="0.25">
      <c r="A60" t="s">
        <v>48</v>
      </c>
      <c r="B60">
        <f>B59*30860000000000000000</f>
        <v>4.1702702702702707E+17</v>
      </c>
      <c r="C60" t="s">
        <v>46</v>
      </c>
    </row>
    <row r="61" spans="1:4" x14ac:dyDescent="0.25">
      <c r="A61" t="s">
        <v>48</v>
      </c>
      <c r="B61" s="20">
        <f>B60/1000000000/3600/24/365.25</f>
        <v>13.214789053255858</v>
      </c>
      <c r="C61" s="6" t="s">
        <v>50</v>
      </c>
    </row>
    <row r="63" spans="1:4" x14ac:dyDescent="0.25">
      <c r="A63" t="s">
        <v>51</v>
      </c>
    </row>
    <row r="65" spans="1:10" x14ac:dyDescent="0.25">
      <c r="A65" t="s">
        <v>52</v>
      </c>
      <c r="C65" s="5">
        <v>13.8</v>
      </c>
      <c r="D65" s="5" t="s">
        <v>50</v>
      </c>
    </row>
    <row r="67" spans="1:10" x14ac:dyDescent="0.25">
      <c r="A67" t="s">
        <v>53</v>
      </c>
      <c r="I67" s="21">
        <f>ABS(B61-C65)/C65*100</f>
        <v>4.2406590343778454</v>
      </c>
      <c r="J67" s="19" t="s">
        <v>54</v>
      </c>
    </row>
    <row r="70" spans="1:10" ht="21" x14ac:dyDescent="0.35">
      <c r="A70" s="37" t="s">
        <v>81</v>
      </c>
    </row>
    <row r="72" spans="1:10" x14ac:dyDescent="0.25">
      <c r="A72" t="s">
        <v>82</v>
      </c>
    </row>
    <row r="73" spans="1:10" x14ac:dyDescent="0.25">
      <c r="A73" t="s">
        <v>83</v>
      </c>
    </row>
    <row r="75" spans="1:10" ht="21.75" thickBot="1" x14ac:dyDescent="0.4">
      <c r="A75" s="38" t="s">
        <v>84</v>
      </c>
    </row>
    <row r="76" spans="1:10" x14ac:dyDescent="0.25">
      <c r="A76" s="9" t="s">
        <v>38</v>
      </c>
      <c r="B76" s="10" t="s">
        <v>39</v>
      </c>
      <c r="C76" s="11"/>
    </row>
    <row r="77" spans="1:10" ht="15.75" thickBot="1" x14ac:dyDescent="0.3">
      <c r="A77" s="15" t="s">
        <v>37</v>
      </c>
      <c r="B77" s="18" t="s">
        <v>40</v>
      </c>
      <c r="C77" s="17"/>
    </row>
    <row r="78" spans="1:10" x14ac:dyDescent="0.25">
      <c r="A78" s="12">
        <v>225</v>
      </c>
      <c r="B78" s="14">
        <v>15300</v>
      </c>
      <c r="C78" s="13"/>
    </row>
    <row r="79" spans="1:10" ht="15.75" thickBot="1" x14ac:dyDescent="0.3">
      <c r="A79" s="15">
        <v>922</v>
      </c>
      <c r="B79" s="16">
        <v>63300</v>
      </c>
      <c r="C79" s="17"/>
    </row>
    <row r="81" spans="1:4" x14ac:dyDescent="0.25">
      <c r="A81" t="s">
        <v>85</v>
      </c>
    </row>
    <row r="82" spans="1:4" ht="15.75" thickBot="1" x14ac:dyDescent="0.3"/>
    <row r="83" spans="1:4" ht="15.75" thickBot="1" x14ac:dyDescent="0.3">
      <c r="A83" s="30" t="s">
        <v>42</v>
      </c>
      <c r="B83" s="31"/>
      <c r="C83" s="39">
        <f>(B78-B79)/(A78-A79)</f>
        <v>68.866571018651356</v>
      </c>
      <c r="D83" s="32" t="s">
        <v>43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23" workbookViewId="0">
      <selection activeCell="E18" sqref="E18"/>
    </sheetView>
  </sheetViews>
  <sheetFormatPr defaultRowHeight="15" x14ac:dyDescent="0.25"/>
  <cols>
    <col min="4" max="4" width="16.28515625" customWidth="1"/>
    <col min="10" max="10" width="11.5703125" bestFit="1" customWidth="1"/>
  </cols>
  <sheetData>
    <row r="1" spans="1:12" ht="26.25" x14ac:dyDescent="0.4">
      <c r="A1" s="25" t="s">
        <v>86</v>
      </c>
    </row>
    <row r="3" spans="1:12" x14ac:dyDescent="0.25">
      <c r="A3" s="1" t="s">
        <v>87</v>
      </c>
      <c r="B3" s="1"/>
    </row>
    <row r="4" spans="1:12" x14ac:dyDescent="0.25">
      <c r="A4" s="1" t="s">
        <v>89</v>
      </c>
      <c r="B4" s="1"/>
    </row>
    <row r="5" spans="1:12" ht="15.75" thickBot="1" x14ac:dyDescent="0.3">
      <c r="A5" s="1" t="s">
        <v>88</v>
      </c>
      <c r="B5" s="1"/>
    </row>
    <row r="6" spans="1:12" ht="47.25" thickBot="1" x14ac:dyDescent="0.75">
      <c r="A6" s="33" t="s">
        <v>90</v>
      </c>
    </row>
    <row r="10" spans="1:12" ht="21" x14ac:dyDescent="0.35">
      <c r="A10" s="37" t="s">
        <v>91</v>
      </c>
    </row>
    <row r="11" spans="1:12" ht="15.75" thickBot="1" x14ac:dyDescent="0.3">
      <c r="A11" t="s">
        <v>96</v>
      </c>
    </row>
    <row r="12" spans="1:12" ht="47.25" thickBot="1" x14ac:dyDescent="0.75">
      <c r="A12" s="33" t="s">
        <v>97</v>
      </c>
      <c r="F12" s="29"/>
      <c r="G12" s="29"/>
      <c r="H12" s="29"/>
    </row>
    <row r="13" spans="1:12" x14ac:dyDescent="0.25">
      <c r="A13" t="s">
        <v>92</v>
      </c>
      <c r="E13" s="28">
        <v>2</v>
      </c>
      <c r="F13" s="29" t="s">
        <v>93</v>
      </c>
      <c r="G13" s="27" t="s">
        <v>94</v>
      </c>
      <c r="H13" s="27"/>
      <c r="I13" s="3"/>
      <c r="J13" s="41">
        <f xml:space="preserve"> 0.0029/E13</f>
        <v>1.4499999999999999E-3</v>
      </c>
      <c r="K13" s="40" t="s">
        <v>95</v>
      </c>
    </row>
    <row r="14" spans="1:12" x14ac:dyDescent="0.25">
      <c r="A14" t="s">
        <v>92</v>
      </c>
      <c r="E14" s="28">
        <v>1</v>
      </c>
      <c r="F14" s="29" t="s">
        <v>93</v>
      </c>
      <c r="G14" s="27" t="s">
        <v>94</v>
      </c>
      <c r="H14" s="27"/>
      <c r="I14" s="3"/>
      <c r="J14" s="41">
        <f xml:space="preserve"> 0.0029/E14</f>
        <v>2.8999999999999998E-3</v>
      </c>
      <c r="K14" s="40" t="s">
        <v>95</v>
      </c>
      <c r="L14" s="28" t="s">
        <v>49</v>
      </c>
    </row>
    <row r="15" spans="1:12" x14ac:dyDescent="0.25">
      <c r="A15" t="s">
        <v>92</v>
      </c>
      <c r="E15" s="28">
        <v>0.5</v>
      </c>
      <c r="F15" s="29" t="s">
        <v>93</v>
      </c>
      <c r="G15" s="27" t="s">
        <v>94</v>
      </c>
      <c r="H15" s="27"/>
      <c r="I15" s="3"/>
      <c r="J15" s="41">
        <f xml:space="preserve"> 0.0029/E15</f>
        <v>5.7999999999999996E-3</v>
      </c>
      <c r="K15" s="40" t="s">
        <v>95</v>
      </c>
      <c r="L15" s="28"/>
    </row>
    <row r="16" spans="1:12" x14ac:dyDescent="0.25">
      <c r="A16" t="s">
        <v>92</v>
      </c>
      <c r="E16" s="28">
        <v>0.25</v>
      </c>
      <c r="F16" s="29" t="s">
        <v>93</v>
      </c>
      <c r="G16" s="27" t="s">
        <v>94</v>
      </c>
      <c r="H16" s="27"/>
      <c r="I16" s="3"/>
      <c r="J16" s="41">
        <f xml:space="preserve"> 0.0029/E16</f>
        <v>1.1599999999999999E-2</v>
      </c>
      <c r="K16" s="40" t="s">
        <v>95</v>
      </c>
      <c r="L16" s="28"/>
    </row>
    <row r="17" spans="1:12" x14ac:dyDescent="0.25">
      <c r="E17" s="28"/>
      <c r="F17" s="29"/>
      <c r="G17" s="27"/>
      <c r="K17" s="28"/>
      <c r="L17" s="28"/>
    </row>
    <row r="18" spans="1:12" x14ac:dyDescent="0.25">
      <c r="A18" s="19" t="s">
        <v>98</v>
      </c>
      <c r="B18" s="5"/>
      <c r="C18" s="5"/>
      <c r="D18" s="5"/>
      <c r="E18" s="28"/>
      <c r="F18" s="29"/>
      <c r="G18" s="27"/>
      <c r="K18" s="28"/>
      <c r="L18" s="28"/>
    </row>
    <row r="19" spans="1:12" x14ac:dyDescent="0.25">
      <c r="E19" s="28"/>
      <c r="F19" s="29"/>
      <c r="G19" s="27"/>
      <c r="K19" s="28"/>
      <c r="L19" s="28" t="s">
        <v>49</v>
      </c>
    </row>
    <row r="20" spans="1:12" ht="21" x14ac:dyDescent="0.35">
      <c r="A20" s="37" t="s">
        <v>99</v>
      </c>
    </row>
    <row r="21" spans="1:12" ht="15.75" thickBot="1" x14ac:dyDescent="0.3">
      <c r="A21" t="s">
        <v>100</v>
      </c>
    </row>
    <row r="22" spans="1:12" ht="47.25" thickBot="1" x14ac:dyDescent="0.75">
      <c r="A22" s="33" t="s">
        <v>101</v>
      </c>
      <c r="F22" s="29"/>
      <c r="G22" s="29"/>
      <c r="H22" s="29"/>
    </row>
    <row r="23" spans="1:12" x14ac:dyDescent="0.25">
      <c r="A23" t="s">
        <v>102</v>
      </c>
      <c r="E23" s="40">
        <v>10000</v>
      </c>
      <c r="F23" s="42" t="s">
        <v>95</v>
      </c>
      <c r="G23" s="27" t="s">
        <v>103</v>
      </c>
      <c r="H23" s="27"/>
      <c r="I23" s="3"/>
      <c r="J23" s="43">
        <f t="shared" ref="J23:J29" si="0" xml:space="preserve"> 0.0029/E23</f>
        <v>2.8999999999999998E-7</v>
      </c>
      <c r="K23" s="28" t="s">
        <v>93</v>
      </c>
    </row>
    <row r="24" spans="1:12" x14ac:dyDescent="0.25">
      <c r="A24" t="s">
        <v>102</v>
      </c>
      <c r="E24" s="40">
        <v>1000</v>
      </c>
      <c r="F24" s="42" t="s">
        <v>95</v>
      </c>
      <c r="G24" s="27" t="s">
        <v>103</v>
      </c>
      <c r="H24" s="27"/>
      <c r="I24" s="3"/>
      <c r="J24" s="43">
        <f t="shared" si="0"/>
        <v>2.8999999999999998E-6</v>
      </c>
      <c r="K24" s="28" t="s">
        <v>93</v>
      </c>
      <c r="L24" s="28" t="s">
        <v>49</v>
      </c>
    </row>
    <row r="25" spans="1:12" x14ac:dyDescent="0.25">
      <c r="A25" t="s">
        <v>102</v>
      </c>
      <c r="E25" s="40">
        <v>100</v>
      </c>
      <c r="F25" s="42" t="s">
        <v>95</v>
      </c>
      <c r="G25" s="27" t="s">
        <v>103</v>
      </c>
      <c r="H25" s="27"/>
      <c r="I25" s="3"/>
      <c r="J25" s="43">
        <f t="shared" si="0"/>
        <v>2.8999999999999997E-5</v>
      </c>
      <c r="K25" s="28" t="s">
        <v>93</v>
      </c>
      <c r="L25" s="28"/>
    </row>
    <row r="26" spans="1:12" x14ac:dyDescent="0.25">
      <c r="A26" t="s">
        <v>102</v>
      </c>
      <c r="E26" s="40">
        <v>10</v>
      </c>
      <c r="F26" s="42" t="s">
        <v>95</v>
      </c>
      <c r="G26" s="27" t="s">
        <v>103</v>
      </c>
      <c r="H26" s="27"/>
      <c r="I26" s="3"/>
      <c r="J26" s="43">
        <f t="shared" si="0"/>
        <v>2.9E-4</v>
      </c>
      <c r="K26" s="28" t="s">
        <v>93</v>
      </c>
      <c r="L26" s="28"/>
    </row>
    <row r="27" spans="1:12" x14ac:dyDescent="0.25">
      <c r="A27" t="s">
        <v>102</v>
      </c>
      <c r="E27" s="40">
        <v>1</v>
      </c>
      <c r="F27" s="42" t="s">
        <v>95</v>
      </c>
      <c r="G27" s="27" t="s">
        <v>103</v>
      </c>
      <c r="H27" s="27"/>
      <c r="I27" s="3"/>
      <c r="J27" s="43">
        <f t="shared" si="0"/>
        <v>2.8999999999999998E-3</v>
      </c>
      <c r="K27" s="28" t="s">
        <v>93</v>
      </c>
    </row>
    <row r="28" spans="1:12" x14ac:dyDescent="0.25">
      <c r="A28" t="s">
        <v>102</v>
      </c>
      <c r="E28" s="40">
        <v>0.1</v>
      </c>
      <c r="F28" s="42" t="s">
        <v>95</v>
      </c>
      <c r="G28" s="27" t="s">
        <v>103</v>
      </c>
      <c r="H28" s="27"/>
      <c r="I28" s="3"/>
      <c r="J28" s="43">
        <f t="shared" si="0"/>
        <v>2.8999999999999998E-2</v>
      </c>
      <c r="K28" s="28" t="s">
        <v>93</v>
      </c>
    </row>
    <row r="29" spans="1:12" x14ac:dyDescent="0.25">
      <c r="A29" t="s">
        <v>102</v>
      </c>
      <c r="E29" s="40">
        <v>0.01</v>
      </c>
      <c r="F29" s="42" t="s">
        <v>95</v>
      </c>
      <c r="G29" s="27" t="s">
        <v>103</v>
      </c>
      <c r="H29" s="27"/>
      <c r="I29" s="3"/>
      <c r="J29" s="43">
        <f t="shared" si="0"/>
        <v>0.28999999999999998</v>
      </c>
      <c r="K29" s="28" t="s">
        <v>93</v>
      </c>
    </row>
    <row r="31" spans="1:12" x14ac:dyDescent="0.25">
      <c r="A31" s="19" t="s">
        <v>104</v>
      </c>
      <c r="B31" s="5"/>
      <c r="C31" s="5"/>
      <c r="D31" s="5"/>
      <c r="E31" s="28"/>
      <c r="F31" s="29"/>
      <c r="G31" s="27"/>
    </row>
    <row r="34" spans="1:11" x14ac:dyDescent="0.25">
      <c r="A34" t="s">
        <v>102</v>
      </c>
      <c r="E34" s="40">
        <v>3000</v>
      </c>
      <c r="F34" s="42" t="s">
        <v>95</v>
      </c>
      <c r="G34" s="27" t="s">
        <v>103</v>
      </c>
      <c r="H34" s="27"/>
      <c r="I34" s="3"/>
      <c r="J34" s="43">
        <f t="shared" ref="J34:J39" si="1" xml:space="preserve"> 0.0029/E34</f>
        <v>9.6666666666666659E-7</v>
      </c>
      <c r="K34" s="28" t="s">
        <v>93</v>
      </c>
    </row>
    <row r="35" spans="1:11" x14ac:dyDescent="0.25">
      <c r="A35" t="s">
        <v>102</v>
      </c>
      <c r="E35" s="40">
        <v>2000</v>
      </c>
      <c r="F35" s="42" t="s">
        <v>95</v>
      </c>
      <c r="G35" s="27" t="s">
        <v>103</v>
      </c>
      <c r="H35" s="27"/>
      <c r="I35" s="3"/>
      <c r="J35" s="43">
        <f t="shared" si="1"/>
        <v>1.4499999999999999E-6</v>
      </c>
      <c r="K35" s="28" t="s">
        <v>93</v>
      </c>
    </row>
    <row r="36" spans="1:11" x14ac:dyDescent="0.25">
      <c r="A36" t="s">
        <v>102</v>
      </c>
      <c r="E36" s="40">
        <v>1000</v>
      </c>
      <c r="F36" s="42" t="s">
        <v>95</v>
      </c>
      <c r="G36" s="27" t="s">
        <v>103</v>
      </c>
      <c r="H36" s="27"/>
      <c r="I36" s="3"/>
      <c r="J36" s="43">
        <f t="shared" si="1"/>
        <v>2.8999999999999998E-6</v>
      </c>
      <c r="K36" s="28" t="s">
        <v>93</v>
      </c>
    </row>
    <row r="37" spans="1:11" x14ac:dyDescent="0.25">
      <c r="A37" t="s">
        <v>102</v>
      </c>
      <c r="E37" s="40">
        <v>500</v>
      </c>
      <c r="F37" s="42" t="s">
        <v>95</v>
      </c>
      <c r="G37" s="27" t="s">
        <v>103</v>
      </c>
      <c r="H37" s="27"/>
      <c r="I37" s="3"/>
      <c r="J37" s="43">
        <f t="shared" si="1"/>
        <v>5.7999999999999995E-6</v>
      </c>
      <c r="K37" s="28" t="s">
        <v>93</v>
      </c>
    </row>
    <row r="38" spans="1:11" x14ac:dyDescent="0.25">
      <c r="A38" t="s">
        <v>102</v>
      </c>
      <c r="E38" s="40">
        <v>300</v>
      </c>
      <c r="F38" s="42" t="s">
        <v>95</v>
      </c>
      <c r="G38" s="27" t="s">
        <v>103</v>
      </c>
      <c r="H38" s="27"/>
      <c r="I38" s="3"/>
      <c r="J38" s="43">
        <f t="shared" si="1"/>
        <v>9.6666666666666667E-6</v>
      </c>
      <c r="K38" s="28" t="s">
        <v>93</v>
      </c>
    </row>
    <row r="39" spans="1:11" x14ac:dyDescent="0.25">
      <c r="A39" t="s">
        <v>102</v>
      </c>
      <c r="E39" s="40">
        <v>200</v>
      </c>
      <c r="F39" s="42" t="s">
        <v>95</v>
      </c>
      <c r="G39" s="27" t="s">
        <v>103</v>
      </c>
      <c r="H39" s="27"/>
      <c r="I39" s="3"/>
      <c r="J39" s="43">
        <f t="shared" si="1"/>
        <v>1.4499999999999998E-5</v>
      </c>
      <c r="K39" s="28" t="s">
        <v>93</v>
      </c>
    </row>
    <row r="42" spans="1:11" ht="31.5" x14ac:dyDescent="0.5">
      <c r="A42" s="44" t="s">
        <v>105</v>
      </c>
    </row>
    <row r="43" spans="1:11" x14ac:dyDescent="0.25">
      <c r="A43" t="s">
        <v>106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10" sqref="A10"/>
    </sheetView>
  </sheetViews>
  <sheetFormatPr defaultRowHeight="15" x14ac:dyDescent="0.25"/>
  <cols>
    <col min="1" max="1" width="14.85546875" customWidth="1"/>
  </cols>
  <sheetData>
    <row r="1" spans="1:3" x14ac:dyDescent="0.25">
      <c r="A1" t="s">
        <v>107</v>
      </c>
    </row>
    <row r="3" spans="1:3" x14ac:dyDescent="0.25">
      <c r="A3" t="s">
        <v>108</v>
      </c>
    </row>
    <row r="5" spans="1:3" x14ac:dyDescent="0.25">
      <c r="A5" t="s">
        <v>109</v>
      </c>
      <c r="B5">
        <v>149.6</v>
      </c>
      <c r="C5" t="s">
        <v>110</v>
      </c>
    </row>
    <row r="6" spans="1:3" x14ac:dyDescent="0.25">
      <c r="A6" t="s">
        <v>111</v>
      </c>
      <c r="B6">
        <v>300000</v>
      </c>
      <c r="C6" t="s">
        <v>66</v>
      </c>
    </row>
    <row r="7" spans="1:3" x14ac:dyDescent="0.25">
      <c r="A7" t="s">
        <v>112</v>
      </c>
      <c r="B7" s="2">
        <v>5.8999999999999997E+24</v>
      </c>
      <c r="C7" t="s">
        <v>113</v>
      </c>
    </row>
    <row r="8" spans="1:3" x14ac:dyDescent="0.25">
      <c r="A8" t="s">
        <v>114</v>
      </c>
      <c r="B8" s="2">
        <v>2E+30</v>
      </c>
      <c r="C8" t="s">
        <v>113</v>
      </c>
    </row>
    <row r="9" spans="1:3" x14ac:dyDescent="0.25">
      <c r="A9" t="s">
        <v>115</v>
      </c>
      <c r="B9">
        <v>2.8999999999999998E-3</v>
      </c>
      <c r="C9" t="s">
        <v>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4" sqref="E4"/>
    </sheetView>
  </sheetViews>
  <sheetFormatPr defaultRowHeight="15" x14ac:dyDescent="0.25"/>
  <sheetData>
    <row r="1" spans="1:4" ht="21" x14ac:dyDescent="0.35">
      <c r="A1" s="48" t="s">
        <v>125</v>
      </c>
    </row>
    <row r="3" spans="1:4" x14ac:dyDescent="0.25">
      <c r="A3" t="s">
        <v>126</v>
      </c>
      <c r="C3">
        <v>30</v>
      </c>
      <c r="D3" t="s">
        <v>49</v>
      </c>
    </row>
    <row r="4" spans="1:4" x14ac:dyDescent="0.25">
      <c r="A4" t="s">
        <v>127</v>
      </c>
      <c r="C4">
        <v>40</v>
      </c>
    </row>
    <row r="6" spans="1:4" x14ac:dyDescent="0.25">
      <c r="A6" t="s">
        <v>128</v>
      </c>
      <c r="C6">
        <f>ABS(C3-C4)/C4*100</f>
        <v>25</v>
      </c>
      <c r="D6" t="s">
        <v>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15" sqref="E15"/>
    </sheetView>
  </sheetViews>
  <sheetFormatPr defaultRowHeight="15" x14ac:dyDescent="0.25"/>
  <cols>
    <col min="6" max="6" width="16.85546875" customWidth="1"/>
  </cols>
  <sheetData>
    <row r="1" spans="1:7" ht="28.5" x14ac:dyDescent="0.45">
      <c r="A1" s="46" t="s">
        <v>117</v>
      </c>
      <c r="B1" s="47"/>
      <c r="C1" s="47"/>
      <c r="D1" s="47"/>
      <c r="E1" s="47"/>
    </row>
    <row r="3" spans="1:7" x14ac:dyDescent="0.25">
      <c r="A3" t="s">
        <v>118</v>
      </c>
    </row>
    <row r="4" spans="1:7" x14ac:dyDescent="0.25">
      <c r="A4" t="s">
        <v>119</v>
      </c>
    </row>
    <row r="6" spans="1:7" ht="18.75" x14ac:dyDescent="0.3">
      <c r="A6" s="45" t="s">
        <v>120</v>
      </c>
      <c r="B6" s="45"/>
      <c r="C6" s="45"/>
      <c r="D6" s="45"/>
      <c r="E6" s="45"/>
      <c r="F6" s="45"/>
    </row>
    <row r="8" spans="1:7" x14ac:dyDescent="0.25">
      <c r="A8" t="s">
        <v>121</v>
      </c>
      <c r="B8" t="s">
        <v>122</v>
      </c>
    </row>
    <row r="10" spans="1:7" x14ac:dyDescent="0.25">
      <c r="A10" t="s">
        <v>123</v>
      </c>
    </row>
    <row r="12" spans="1:7" x14ac:dyDescent="0.25">
      <c r="A12" s="4" t="s">
        <v>124</v>
      </c>
      <c r="E12" s="4">
        <v>700</v>
      </c>
      <c r="F12" s="4"/>
    </row>
    <row r="13" spans="1:7" x14ac:dyDescent="0.25">
      <c r="A13" t="s">
        <v>29</v>
      </c>
      <c r="G13" s="4">
        <v>656.28</v>
      </c>
    </row>
    <row r="14" spans="1:7" x14ac:dyDescent="0.25">
      <c r="A14" t="s">
        <v>30</v>
      </c>
      <c r="E14">
        <f>E12-$G13</f>
        <v>43.720000000000027</v>
      </c>
      <c r="G14" s="4"/>
    </row>
    <row r="15" spans="1:7" x14ac:dyDescent="0.25">
      <c r="A15" t="s">
        <v>138</v>
      </c>
      <c r="E15" s="8">
        <f>E14/$G13*300000</f>
        <v>19985.372097275569</v>
      </c>
      <c r="F15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129</v>
      </c>
    </row>
    <row r="3" spans="1:1" x14ac:dyDescent="0.25">
      <c r="A3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READ!</vt:lpstr>
      <vt:lpstr>iSkylab4</vt:lpstr>
      <vt:lpstr>Hubble Law</vt:lpstr>
      <vt:lpstr>Wien's Law</vt:lpstr>
      <vt:lpstr>Constants</vt:lpstr>
      <vt:lpstr>Percent Error</vt:lpstr>
      <vt:lpstr>Doppler Effect</vt:lpstr>
      <vt:lpstr>BrightnessDistance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2014-11-24T22:06:55Z</dcterms:modified>
</cp:coreProperties>
</file>